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F:\FURAG 2019\PREGUNTA 328\F\"/>
    </mc:Choice>
  </mc:AlternateContent>
  <bookViews>
    <workbookView xWindow="0" yWindow="0" windowWidth="20490" windowHeight="7455" tabRatio="769" activeTab="1"/>
  </bookViews>
  <sheets>
    <sheet name="Contexto" sheetId="17" r:id="rId1"/>
    <sheet name="Riesgos de Gestión" sheetId="15" r:id="rId2"/>
    <sheet name="Calificación probabilidad" sheetId="16" r:id="rId3"/>
    <sheet name="Explicación de los campos" sheetId="9" r:id="rId4"/>
    <sheet name="Hoja1" sheetId="18" r:id="rId5"/>
    <sheet name="Hoja2" sheetId="6" state="hidden" r:id="rId6"/>
  </sheets>
  <externalReferences>
    <externalReference r:id="rId7"/>
  </externalReferences>
  <definedNames>
    <definedName name="_xlnm._FilterDatabase" localSheetId="3" hidden="1">#REF!</definedName>
    <definedName name="Actcontrol">'Explicación de los campos'!$AI$2:$AI$3</definedName>
    <definedName name="Afecta">Hoja2!$AM$2:$AM$3</definedName>
    <definedName name="Asignacionresp">'Explicación de los campos'!$AG$2:$AG$3</definedName>
    <definedName name="Autoridadresp">'Explicación de los campos'!$AG$5:$AG$6</definedName>
    <definedName name="Causafactor">Hoja2!$B$2:$B$8</definedName>
    <definedName name="Causafactor3">'Explicación de los campos'!#REF!</definedName>
    <definedName name="clase">'Explicación de los campos'!$B$2:$B$7</definedName>
    <definedName name="ClaseRiesgo">Hoja2!$D$2:$D$8</definedName>
    <definedName name="Confidencialidad">Hoja2!$N$3:$N$7</definedName>
    <definedName name="ControlTipo">Hoja2!$AI$3:$AI$6</definedName>
    <definedName name="desviaciones">'Explicación de los campos'!$AI$5:$AI$6</definedName>
    <definedName name="dis">'Explicación de los campos'!$AN$3,'Explicación de los campos'!$AN$5</definedName>
    <definedName name="discua">'Explicación de los campos'!$AO$4:$AO$5</definedName>
    <definedName name="discuadrante">'Explicación de los campos'!$AN$3:$AN$5</definedName>
    <definedName name="discuadraprob">'Explicación de los campos'!$AN$3,'Explicación de los campos'!$AN$5</definedName>
    <definedName name="ejecucioncontrol">'Explicación de los campos'!$AN$11:$AN$13</definedName>
    <definedName name="Evidencia">'Explicación de los campos'!$AN$7:$AN$9</definedName>
    <definedName name="FactorCausa">Hoja2!$B$2:$B$6</definedName>
    <definedName name="Imagen">Hoja2!$S$3:$S$7</definedName>
    <definedName name="impacto">Hoja2!$M$3:$M$7</definedName>
    <definedName name="Legal">Hoja2!$X$3:$X$7</definedName>
    <definedName name="Operativo">Hoja2!$AC$3:$AC$7</definedName>
    <definedName name="Periodicidad">'Explicación de los campos'!$AG$7:$AG$8</definedName>
    <definedName name="Posibilidad">Hoja2!$H$3:$H$7</definedName>
    <definedName name="Proposito">'Explicación de los campos'!$AL$10:$AL$12</definedName>
    <definedName name="Riesgoclase">Hoja2!$D$2:$D$7</definedName>
    <definedName name="RiesgoClase3">'Explicación de los campos'!$B$2:$B$7</definedName>
    <definedName name="sino">Hoja2!$AK$3:$AK$4</definedName>
    <definedName name="TipoControl">Hoja2!$AI$3:$AI$4</definedName>
    <definedName name="Tipocontrol2">Hoja2!$AI$3:$AI$4</definedName>
    <definedName name="TipoImpacto">Hoja2!$AG$3:$AG$6</definedName>
  </definedNames>
  <calcPr calcId="162913"/>
</workbook>
</file>

<file path=xl/calcChain.xml><?xml version="1.0" encoding="utf-8"?>
<calcChain xmlns="http://schemas.openxmlformats.org/spreadsheetml/2006/main">
  <c r="AC22" i="15" l="1"/>
  <c r="AA22" i="15"/>
  <c r="Y22" i="15"/>
  <c r="W22" i="15"/>
  <c r="U22" i="15"/>
  <c r="S22" i="15"/>
  <c r="Q22" i="15"/>
  <c r="K22" i="15"/>
  <c r="J22" i="15"/>
  <c r="M22" i="15" s="1"/>
  <c r="N22" i="15" s="1"/>
  <c r="AC21" i="15"/>
  <c r="AA21" i="15"/>
  <c r="Y21" i="15"/>
  <c r="W21" i="15"/>
  <c r="U21" i="15"/>
  <c r="S21" i="15"/>
  <c r="Q21" i="15"/>
  <c r="K21" i="15"/>
  <c r="J21" i="15"/>
  <c r="AC20" i="15"/>
  <c r="AA20" i="15"/>
  <c r="Y20" i="15"/>
  <c r="W20" i="15"/>
  <c r="U20" i="15"/>
  <c r="S20" i="15"/>
  <c r="Q20" i="15"/>
  <c r="K20" i="15"/>
  <c r="J20" i="15"/>
  <c r="AH19" i="15"/>
  <c r="AC19" i="15"/>
  <c r="AA19" i="15"/>
  <c r="Y19" i="15"/>
  <c r="W19" i="15"/>
  <c r="U19" i="15"/>
  <c r="S19" i="15"/>
  <c r="Q19" i="15"/>
  <c r="AC18" i="15"/>
  <c r="AA18" i="15"/>
  <c r="Y18" i="15"/>
  <c r="W18" i="15"/>
  <c r="U18" i="15"/>
  <c r="S18" i="15"/>
  <c r="Q18" i="15"/>
  <c r="K18" i="15"/>
  <c r="J18" i="15"/>
  <c r="M18" i="15" s="1"/>
  <c r="N18" i="15" s="1"/>
  <c r="AC17" i="15"/>
  <c r="AA17" i="15"/>
  <c r="Y17" i="15"/>
  <c r="W17" i="15"/>
  <c r="U17" i="15"/>
  <c r="S17" i="15"/>
  <c r="Q17" i="15"/>
  <c r="K17" i="15"/>
  <c r="J17" i="15"/>
  <c r="M20" i="15" l="1"/>
  <c r="N20" i="15" s="1"/>
  <c r="AD17" i="15"/>
  <c r="AF17" i="15" s="1"/>
  <c r="AH17" i="15" s="1"/>
  <c r="AI17" i="15" s="1"/>
  <c r="AJ17" i="15" s="1"/>
  <c r="AK17" i="15" s="1"/>
  <c r="AQ17" i="15" s="1"/>
  <c r="AR17" i="15" s="1"/>
  <c r="AD18" i="15"/>
  <c r="AF18" i="15" s="1"/>
  <c r="AH18" i="15" s="1"/>
  <c r="AI18" i="15" s="1"/>
  <c r="AJ18" i="15" s="1"/>
  <c r="AK18" i="15" s="1"/>
  <c r="M17" i="15"/>
  <c r="N17" i="15" s="1"/>
  <c r="AD20" i="15"/>
  <c r="AF20" i="15" s="1"/>
  <c r="AH20" i="15" s="1"/>
  <c r="AI20" i="15" s="1"/>
  <c r="AJ20" i="15" s="1"/>
  <c r="AK20" i="15" s="1"/>
  <c r="AQ20" i="15" s="1"/>
  <c r="AR20" i="15" s="1"/>
  <c r="AD21" i="15"/>
  <c r="AF21" i="15" s="1"/>
  <c r="AH21" i="15" s="1"/>
  <c r="AI21" i="15" s="1"/>
  <c r="AJ21" i="15" s="1"/>
  <c r="AK21" i="15" s="1"/>
  <c r="AQ21" i="15" s="1"/>
  <c r="AR21" i="15" s="1"/>
  <c r="AS21" i="15" s="1"/>
  <c r="AD22" i="15"/>
  <c r="AF22" i="15" s="1"/>
  <c r="AH22" i="15" s="1"/>
  <c r="AI22" i="15" s="1"/>
  <c r="AJ22" i="15" s="1"/>
  <c r="AK22" i="15" s="1"/>
  <c r="AQ22" i="15" s="1"/>
  <c r="AR22" i="15" s="1"/>
  <c r="AS22" i="15" s="1"/>
  <c r="M21" i="15"/>
  <c r="N21" i="15" s="1"/>
  <c r="AN20" i="15"/>
  <c r="AO20" i="15" s="1"/>
  <c r="AQ18" i="15"/>
  <c r="AR18" i="15" s="1"/>
  <c r="AN18" i="15"/>
  <c r="AO18" i="15" s="1"/>
  <c r="AN17" i="15" l="1"/>
  <c r="AO17" i="15" s="1"/>
  <c r="AN21" i="15"/>
  <c r="AO21" i="15" s="1"/>
  <c r="AP21" i="15" s="1"/>
  <c r="AN22" i="15"/>
  <c r="AO22" i="15" s="1"/>
  <c r="AT22" i="15"/>
  <c r="AU22" i="15" s="1"/>
  <c r="AP22" i="15"/>
  <c r="AT17" i="15"/>
  <c r="AU17" i="15" s="1"/>
  <c r="AT20" i="15"/>
  <c r="AU20" i="15" s="1"/>
  <c r="AT18" i="15"/>
  <c r="AU18" i="15" s="1"/>
  <c r="K14" i="15"/>
  <c r="K12" i="15"/>
  <c r="K10" i="15"/>
  <c r="B269" i="16"/>
  <c r="B255" i="16"/>
  <c r="B241" i="16"/>
  <c r="B227" i="16"/>
  <c r="B213" i="16"/>
  <c r="B199" i="16"/>
  <c r="B185" i="16"/>
  <c r="B171" i="16"/>
  <c r="B157" i="16"/>
  <c r="B143" i="16"/>
  <c r="B129" i="16"/>
  <c r="B115" i="16"/>
  <c r="B101" i="16"/>
  <c r="B87" i="16"/>
  <c r="B73" i="16"/>
  <c r="B59" i="16"/>
  <c r="B45" i="16"/>
  <c r="B17" i="16"/>
  <c r="B3" i="16"/>
  <c r="AT21" i="15" l="1"/>
  <c r="AU21" i="15" s="1"/>
  <c r="AC16" i="15"/>
  <c r="AA16" i="15"/>
  <c r="Y16" i="15"/>
  <c r="W16" i="15"/>
  <c r="U16" i="15"/>
  <c r="S16" i="15"/>
  <c r="Q16" i="15"/>
  <c r="AC15" i="15"/>
  <c r="AA15" i="15"/>
  <c r="Y15" i="15"/>
  <c r="W15" i="15"/>
  <c r="U15" i="15"/>
  <c r="S15" i="15"/>
  <c r="Q15" i="15"/>
  <c r="AC14" i="15"/>
  <c r="AA14" i="15"/>
  <c r="Y14" i="15"/>
  <c r="W14" i="15"/>
  <c r="U14" i="15"/>
  <c r="S14" i="15"/>
  <c r="Q14" i="15"/>
  <c r="AC13" i="15"/>
  <c r="AA13" i="15"/>
  <c r="Y13" i="15"/>
  <c r="W13" i="15"/>
  <c r="U13" i="15"/>
  <c r="S13" i="15"/>
  <c r="Q13" i="15"/>
  <c r="AC12" i="15"/>
  <c r="AA12" i="15"/>
  <c r="Y12" i="15"/>
  <c r="W12" i="15"/>
  <c r="U12" i="15"/>
  <c r="S12" i="15"/>
  <c r="Q12" i="15"/>
  <c r="AC11" i="15"/>
  <c r="AA11" i="15"/>
  <c r="Y11" i="15"/>
  <c r="W11" i="15"/>
  <c r="U11" i="15"/>
  <c r="S11" i="15"/>
  <c r="Q11" i="15"/>
  <c r="AC10" i="15"/>
  <c r="AA10" i="15"/>
  <c r="Y10" i="15"/>
  <c r="W10" i="15"/>
  <c r="U10" i="15"/>
  <c r="S10" i="15"/>
  <c r="Q10" i="15"/>
  <c r="AD16" i="15" l="1"/>
  <c r="AF16" i="15" s="1"/>
  <c r="AH16" i="15" s="1"/>
  <c r="AI16" i="15" s="1"/>
  <c r="AD14" i="15"/>
  <c r="AF14" i="15" s="1"/>
  <c r="AH14" i="15" s="1"/>
  <c r="AI14" i="15" s="1"/>
  <c r="AD13" i="15"/>
  <c r="AF13" i="15" s="1"/>
  <c r="AH13" i="15" s="1"/>
  <c r="AI13" i="15" s="1"/>
  <c r="AD11" i="15"/>
  <c r="AD12" i="15"/>
  <c r="AF12" i="15" s="1"/>
  <c r="AH12" i="15" s="1"/>
  <c r="AI12" i="15" s="1"/>
  <c r="AD15" i="15"/>
  <c r="AF15" i="15" s="1"/>
  <c r="AH15" i="15" s="1"/>
  <c r="AI15" i="15" s="1"/>
  <c r="AF11" i="15"/>
  <c r="AH11" i="15" s="1"/>
  <c r="AI11" i="15" s="1"/>
  <c r="AD10" i="15"/>
  <c r="AF10" i="15" s="1"/>
  <c r="D278" i="16"/>
  <c r="D277" i="16"/>
  <c r="D276" i="16"/>
  <c r="D275" i="16"/>
  <c r="D274" i="16"/>
  <c r="D273" i="16"/>
  <c r="D272" i="16"/>
  <c r="D271" i="16"/>
  <c r="D270" i="16"/>
  <c r="D269" i="16"/>
  <c r="D264" i="16"/>
  <c r="D263" i="16"/>
  <c r="D262" i="16"/>
  <c r="D261" i="16"/>
  <c r="D260" i="16"/>
  <c r="D259" i="16"/>
  <c r="D258" i="16"/>
  <c r="D257" i="16"/>
  <c r="D256" i="16"/>
  <c r="D255" i="16"/>
  <c r="D250" i="16"/>
  <c r="D249" i="16"/>
  <c r="D248" i="16"/>
  <c r="D247" i="16"/>
  <c r="D246" i="16"/>
  <c r="D245" i="16"/>
  <c r="D244" i="16"/>
  <c r="D243" i="16"/>
  <c r="D242" i="16"/>
  <c r="D241" i="16"/>
  <c r="D236" i="16"/>
  <c r="D235" i="16"/>
  <c r="D234" i="16"/>
  <c r="D233" i="16"/>
  <c r="D232" i="16"/>
  <c r="D231" i="16"/>
  <c r="D230" i="16"/>
  <c r="D229" i="16"/>
  <c r="D228" i="16"/>
  <c r="D227" i="16"/>
  <c r="D222" i="16"/>
  <c r="D221" i="16"/>
  <c r="D220" i="16"/>
  <c r="D219" i="16"/>
  <c r="D218" i="16"/>
  <c r="D217" i="16"/>
  <c r="D216" i="16"/>
  <c r="D215" i="16"/>
  <c r="D214" i="16"/>
  <c r="D213" i="16"/>
  <c r="D208" i="16"/>
  <c r="D207" i="16"/>
  <c r="D206" i="16"/>
  <c r="D205" i="16"/>
  <c r="D204" i="16"/>
  <c r="D203" i="16"/>
  <c r="D202" i="16"/>
  <c r="D201" i="16"/>
  <c r="D200" i="16"/>
  <c r="D199" i="16"/>
  <c r="D194" i="16"/>
  <c r="D193" i="16"/>
  <c r="D192" i="16"/>
  <c r="D191" i="16"/>
  <c r="D190" i="16"/>
  <c r="D189" i="16"/>
  <c r="D188" i="16"/>
  <c r="D187" i="16"/>
  <c r="D186" i="16"/>
  <c r="D185" i="16"/>
  <c r="D180" i="16"/>
  <c r="D179" i="16"/>
  <c r="D178" i="16"/>
  <c r="D177" i="16"/>
  <c r="D176" i="16"/>
  <c r="D175" i="16"/>
  <c r="D174" i="16"/>
  <c r="D173" i="16"/>
  <c r="D172" i="16"/>
  <c r="D171" i="16"/>
  <c r="D166" i="16"/>
  <c r="D165" i="16"/>
  <c r="D164" i="16"/>
  <c r="D163" i="16"/>
  <c r="D162" i="16"/>
  <c r="D161" i="16"/>
  <c r="D160" i="16"/>
  <c r="D159" i="16"/>
  <c r="D158" i="16"/>
  <c r="D157" i="16"/>
  <c r="D152" i="16"/>
  <c r="D151" i="16"/>
  <c r="D150" i="16"/>
  <c r="D149" i="16"/>
  <c r="D148" i="16"/>
  <c r="D147" i="16"/>
  <c r="D146" i="16"/>
  <c r="D145" i="16"/>
  <c r="D144" i="16"/>
  <c r="D143" i="16"/>
  <c r="D138" i="16"/>
  <c r="D137" i="16"/>
  <c r="D136" i="16"/>
  <c r="D135" i="16"/>
  <c r="D134" i="16"/>
  <c r="D133" i="16"/>
  <c r="D132" i="16"/>
  <c r="D131" i="16"/>
  <c r="D130" i="16"/>
  <c r="D129" i="16"/>
  <c r="D124" i="16"/>
  <c r="D123" i="16"/>
  <c r="D122" i="16"/>
  <c r="D121" i="16"/>
  <c r="D120" i="16"/>
  <c r="D119" i="16"/>
  <c r="D118" i="16"/>
  <c r="D117" i="16"/>
  <c r="D116" i="16"/>
  <c r="D115" i="16"/>
  <c r="D110" i="16"/>
  <c r="D109" i="16"/>
  <c r="D108" i="16"/>
  <c r="D107" i="16"/>
  <c r="D106" i="16"/>
  <c r="D105" i="16"/>
  <c r="D104" i="16"/>
  <c r="D103" i="16"/>
  <c r="D102" i="16"/>
  <c r="D101" i="16"/>
  <c r="D96" i="16"/>
  <c r="D95" i="16"/>
  <c r="D94" i="16"/>
  <c r="D93" i="16"/>
  <c r="D92" i="16"/>
  <c r="D91" i="16"/>
  <c r="D90" i="16"/>
  <c r="D89" i="16"/>
  <c r="D88" i="16"/>
  <c r="D87" i="16"/>
  <c r="D82" i="16"/>
  <c r="D81" i="16"/>
  <c r="D80" i="16"/>
  <c r="D79" i="16"/>
  <c r="D78" i="16"/>
  <c r="D77" i="16"/>
  <c r="D76" i="16"/>
  <c r="D75" i="16"/>
  <c r="D74" i="16"/>
  <c r="D73" i="16"/>
  <c r="D68" i="16"/>
  <c r="D67" i="16"/>
  <c r="D66" i="16"/>
  <c r="D65" i="16"/>
  <c r="D64" i="16"/>
  <c r="D63" i="16"/>
  <c r="D62" i="16"/>
  <c r="D61" i="16"/>
  <c r="D60" i="16"/>
  <c r="D59" i="16"/>
  <c r="D54" i="16"/>
  <c r="D53" i="16"/>
  <c r="D52" i="16"/>
  <c r="D51" i="16"/>
  <c r="D50" i="16"/>
  <c r="D49" i="16"/>
  <c r="D48" i="16"/>
  <c r="D47" i="16"/>
  <c r="D46" i="16"/>
  <c r="D45" i="16"/>
  <c r="D40" i="16"/>
  <c r="D39" i="16"/>
  <c r="D38" i="16"/>
  <c r="D37" i="16"/>
  <c r="D36" i="16"/>
  <c r="D35" i="16"/>
  <c r="D34" i="16"/>
  <c r="D33" i="16"/>
  <c r="D32" i="16"/>
  <c r="D31" i="16"/>
  <c r="D26" i="16"/>
  <c r="D25" i="16"/>
  <c r="D24" i="16"/>
  <c r="D23" i="16"/>
  <c r="D22" i="16"/>
  <c r="D21" i="16"/>
  <c r="D20" i="16"/>
  <c r="D19" i="16"/>
  <c r="D18" i="16"/>
  <c r="D17" i="16"/>
  <c r="D12" i="16"/>
  <c r="D11" i="16"/>
  <c r="D10" i="16"/>
  <c r="D9" i="16"/>
  <c r="D7" i="16"/>
  <c r="D6" i="16"/>
  <c r="D5" i="16"/>
  <c r="D4" i="16"/>
  <c r="D3" i="16"/>
  <c r="D8" i="16"/>
  <c r="AC7" i="6"/>
  <c r="X7" i="6"/>
  <c r="S7" i="6"/>
  <c r="N7" i="6"/>
  <c r="H7" i="6"/>
  <c r="AC6" i="6"/>
  <c r="X6" i="6"/>
  <c r="S6" i="6"/>
  <c r="N6" i="6"/>
  <c r="H6" i="6"/>
  <c r="AC5" i="6"/>
  <c r="X5" i="6"/>
  <c r="S5" i="6"/>
  <c r="N5" i="6"/>
  <c r="H5" i="6"/>
  <c r="AC4" i="6"/>
  <c r="X4" i="6"/>
  <c r="S4" i="6"/>
  <c r="N4" i="6"/>
  <c r="H4" i="6"/>
  <c r="AP18" i="15" s="1"/>
  <c r="AC3" i="6"/>
  <c r="X3" i="6"/>
  <c r="S3" i="6"/>
  <c r="N3" i="6"/>
  <c r="AS20" i="15" s="1"/>
  <c r="H3" i="6"/>
  <c r="D69" i="16" l="1"/>
  <c r="E69" i="16" s="1"/>
  <c r="D97" i="16"/>
  <c r="E97" i="16" s="1"/>
  <c r="D125" i="16"/>
  <c r="E125" i="16" s="1"/>
  <c r="D153" i="16"/>
  <c r="E153" i="16" s="1"/>
  <c r="D209" i="16"/>
  <c r="E209" i="16" s="1"/>
  <c r="D265" i="16"/>
  <c r="E265" i="16" s="1"/>
  <c r="AS17" i="15"/>
  <c r="AS18" i="15"/>
  <c r="D83" i="16"/>
  <c r="E83" i="16" s="1"/>
  <c r="D111" i="16"/>
  <c r="E111" i="16" s="1"/>
  <c r="D139" i="16"/>
  <c r="E139" i="16" s="1"/>
  <c r="D167" i="16"/>
  <c r="E167" i="16" s="1"/>
  <c r="D223" i="16"/>
  <c r="E223" i="16" s="1"/>
  <c r="D251" i="16"/>
  <c r="E251" i="16" s="1"/>
  <c r="D279" i="16"/>
  <c r="E279" i="16" s="1"/>
  <c r="AP17" i="15"/>
  <c r="AP20" i="15"/>
  <c r="D41" i="16"/>
  <c r="E41" i="16" s="1"/>
  <c r="I14" i="15" s="1"/>
  <c r="J14" i="15" s="1"/>
  <c r="D195" i="16"/>
  <c r="E195" i="16" s="1"/>
  <c r="D55" i="16"/>
  <c r="E55" i="16" s="1"/>
  <c r="D27" i="16"/>
  <c r="E27" i="16" s="1"/>
  <c r="I12" i="15" s="1"/>
  <c r="J12" i="15" s="1"/>
  <c r="D237" i="16"/>
  <c r="E237" i="16" s="1"/>
  <c r="D181" i="16"/>
  <c r="E181" i="16" s="1"/>
  <c r="AJ12" i="15"/>
  <c r="AK12" i="15" s="1"/>
  <c r="AQ12" i="15" s="1"/>
  <c r="AR12" i="15" s="1"/>
  <c r="AS12" i="15" s="1"/>
  <c r="AJ14" i="15"/>
  <c r="AK14" i="15" s="1"/>
  <c r="AQ14" i="15" s="1"/>
  <c r="D13" i="16"/>
  <c r="E13" i="16" s="1"/>
  <c r="I10" i="15" s="1"/>
  <c r="AR14" i="15" l="1"/>
  <c r="AS14" i="15" s="1"/>
  <c r="AN14" i="15"/>
  <c r="AO14" i="15" s="1"/>
  <c r="M14" i="15"/>
  <c r="AN12" i="15"/>
  <c r="AO12" i="15" s="1"/>
  <c r="M12" i="15"/>
  <c r="J10" i="15"/>
  <c r="M10" i="15" s="1"/>
  <c r="N10" i="15" s="1"/>
  <c r="AP12" i="15" l="1"/>
  <c r="AT12" i="15"/>
  <c r="AU12" i="15" s="1"/>
  <c r="AP14" i="15"/>
  <c r="AT14" i="15"/>
  <c r="AU14" i="15" s="1"/>
  <c r="AH10" i="15"/>
  <c r="AI10" i="15" s="1"/>
  <c r="AJ10" i="15" s="1"/>
  <c r="AK10" i="15" s="1"/>
  <c r="AN10" i="15" l="1"/>
  <c r="AO10" i="15" s="1"/>
  <c r="AQ10" i="15"/>
  <c r="AR10" i="15" s="1"/>
  <c r="AS10" i="15" s="1"/>
  <c r="AP10" i="15" l="1"/>
  <c r="AT10" i="15"/>
  <c r="AU10" i="15" s="1"/>
  <c r="N14" i="15"/>
  <c r="N12" i="15"/>
</calcChain>
</file>

<file path=xl/comments1.xml><?xml version="1.0" encoding="utf-8"?>
<comments xmlns="http://schemas.openxmlformats.org/spreadsheetml/2006/main">
  <authors>
    <author>eamancera</author>
  </authors>
  <commentList>
    <comment ref="D7" authorId="0" shapeId="0">
      <text>
        <r>
          <rPr>
            <b/>
            <sz val="9"/>
            <color indexed="81"/>
            <rFont val="Tahoma"/>
            <family val="2"/>
          </rPr>
          <t>amanera:</t>
        </r>
        <r>
          <rPr>
            <sz val="9"/>
            <color indexed="81"/>
            <rFont val="Tahoma"/>
            <family val="2"/>
          </rPr>
          <t xml:space="preserve">
Una frase que indique el evento que puede afectar el objetivo del proceso</t>
        </r>
      </text>
    </comment>
    <comment ref="E7" authorId="0" shapeId="0">
      <text>
        <r>
          <rPr>
            <b/>
            <sz val="9"/>
            <color indexed="81"/>
            <rFont val="Tahoma"/>
            <family val="2"/>
          </rPr>
          <t>Explique el riesgo de manera que cualquier lector lo entienda</t>
        </r>
      </text>
    </comment>
    <comment ref="AE7" authorId="0" shapeId="0">
      <text>
        <r>
          <rPr>
            <b/>
            <sz val="9"/>
            <color indexed="81"/>
            <rFont val="Tahoma"/>
            <family val="2"/>
          </rPr>
          <t>amanera:</t>
        </r>
        <r>
          <rPr>
            <sz val="9"/>
            <color indexed="81"/>
            <rFont val="Tahoma"/>
            <family val="2"/>
          </rPr>
          <t xml:space="preserve">
En un único párrafo describa las respuestas a las 7 preguntas anteriores. Ejemplo de descripción de un control: "Cada vez que se va a realizar un pago, el sistema SAP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AG7" authorId="0" shapeId="0">
      <text>
        <r>
          <rPr>
            <b/>
            <sz val="9"/>
            <color indexed="81"/>
            <rFont val="Tahoma"/>
            <family val="2"/>
          </rPr>
          <t>amanera:</t>
        </r>
        <r>
          <rPr>
            <sz val="9"/>
            <color indexed="81"/>
            <rFont val="Tahoma"/>
            <family val="2"/>
          </rPr>
          <t xml:space="preserve">
fuerte (el control siempre se ejecuta)
moderado (el control se ejecuta algunas veces)
débil (el control no se ejecuta)</t>
        </r>
      </text>
    </comment>
    <comment ref="I8" authorId="0" shapeId="0">
      <text>
        <r>
          <rPr>
            <b/>
            <sz val="9"/>
            <color indexed="81"/>
            <rFont val="Tahoma"/>
            <family val="2"/>
          </rPr>
          <t>amanera:</t>
        </r>
        <r>
          <rPr>
            <sz val="9"/>
            <color indexed="81"/>
            <rFont val="Tahoma"/>
            <family val="2"/>
          </rPr>
          <t xml:space="preserve">
Para asignar la probabilidad vaya a la hoja "Calificación probabilidad" y registre las calificaciones para cada riesgo.</t>
        </r>
      </text>
    </comment>
    <comment ref="D10" authorId="0" shapeId="0">
      <text>
        <r>
          <rPr>
            <b/>
            <sz val="9"/>
            <color indexed="81"/>
            <rFont val="Tahoma"/>
            <family val="2"/>
          </rPr>
          <t>Una frase que indique el evento que puede afectar el objetivo del proceso o sus salidas</t>
        </r>
      </text>
    </comment>
    <comment ref="E10" authorId="0" shapeId="0">
      <text>
        <r>
          <rPr>
            <b/>
            <sz val="9"/>
            <color indexed="81"/>
            <rFont val="Tahoma"/>
            <family val="2"/>
          </rPr>
          <t>amanera:</t>
        </r>
        <r>
          <rPr>
            <sz val="9"/>
            <color indexed="81"/>
            <rFont val="Tahoma"/>
            <family val="2"/>
          </rPr>
          <t xml:space="preserve">
Explique el riesgo de manera que cualquier lector lo entienda</t>
        </r>
      </text>
    </comment>
    <comment ref="I10" authorId="0" shapeId="0">
      <text>
        <r>
          <rPr>
            <b/>
            <sz val="9"/>
            <color indexed="81"/>
            <rFont val="Tahoma"/>
            <family val="2"/>
          </rPr>
          <t>amanera:</t>
        </r>
        <r>
          <rPr>
            <sz val="9"/>
            <color indexed="81"/>
            <rFont val="Tahoma"/>
            <family val="2"/>
          </rPr>
          <t xml:space="preserve">
Para asignar la probabilidad vaya a la hoja "Calificación probabilidad" y registre las calificaciones para cada riesgo.</t>
        </r>
      </text>
    </comment>
    <comment ref="I17" authorId="0" shapeId="0">
      <text>
        <r>
          <rPr>
            <b/>
            <sz val="9"/>
            <color indexed="81"/>
            <rFont val="Tahoma"/>
            <family val="2"/>
          </rPr>
          <t>eamancera:</t>
        </r>
        <r>
          <rPr>
            <sz val="9"/>
            <color indexed="81"/>
            <rFont val="Tahoma"/>
            <family val="2"/>
          </rPr>
          <t xml:space="preserve">
Para asignar la probabilidad vaya a la hoja "Calificación probabilidad" y registre las calificaciones para cada riesgo.</t>
        </r>
      </text>
    </comment>
  </commentList>
</comments>
</file>

<file path=xl/sharedStrings.xml><?xml version="1.0" encoding="utf-8"?>
<sst xmlns="http://schemas.openxmlformats.org/spreadsheetml/2006/main" count="815" uniqueCount="427">
  <si>
    <t>Posibilidad de Ocurrencia</t>
  </si>
  <si>
    <t>Impacto</t>
  </si>
  <si>
    <t>Evaluación</t>
  </si>
  <si>
    <t>Factor de causa</t>
  </si>
  <si>
    <t>Nombre del riesgo</t>
  </si>
  <si>
    <t>Personas</t>
  </si>
  <si>
    <t>Metodo</t>
  </si>
  <si>
    <t>Sistemas de información</t>
  </si>
  <si>
    <t>Infraestructura</t>
  </si>
  <si>
    <t>Información</t>
  </si>
  <si>
    <t>Clase de riesgo</t>
  </si>
  <si>
    <t>Estratégico</t>
  </si>
  <si>
    <t>Imagen</t>
  </si>
  <si>
    <t>Operativo</t>
  </si>
  <si>
    <t>Financiero</t>
  </si>
  <si>
    <t>Cumplimiento</t>
  </si>
  <si>
    <t>Tecnológico</t>
  </si>
  <si>
    <t>Posibilidad de ocurrencia</t>
  </si>
  <si>
    <t>Nivel</t>
  </si>
  <si>
    <t>Descriptor</t>
  </si>
  <si>
    <t>Descripción</t>
  </si>
  <si>
    <t>Frecuencia</t>
  </si>
  <si>
    <t>Improbable</t>
  </si>
  <si>
    <t>Posible</t>
  </si>
  <si>
    <t>Probable</t>
  </si>
  <si>
    <t>Casi seguro</t>
  </si>
  <si>
    <t>El evento puede ocurrir solo en circunstancias excepcionales</t>
  </si>
  <si>
    <t>El evento puede ocurrir en algun momento</t>
  </si>
  <si>
    <t>El evento podría ocurrir en algun momento</t>
  </si>
  <si>
    <t>El evento probablemente ocurrirá en la mayoria de las circunstancias</t>
  </si>
  <si>
    <t>Se esperá que el evento ocurra en la mayoria de las circunstancias</t>
  </si>
  <si>
    <t>Se presentó mas de una vez en el ultimo año</t>
  </si>
  <si>
    <t>Se presentó una vez en el ultimo año</t>
  </si>
  <si>
    <t>Se presentó una vez en los ultimos dos años</t>
  </si>
  <si>
    <t>Se presentó una vez en los ultimos tres años</t>
  </si>
  <si>
    <t>Se presentó una vez en los ultimos cinco años</t>
  </si>
  <si>
    <t>Insignificante</t>
  </si>
  <si>
    <t>Menor</t>
  </si>
  <si>
    <t>Moderado</t>
  </si>
  <si>
    <t>Mayor</t>
  </si>
  <si>
    <t>Catastrofico</t>
  </si>
  <si>
    <t>Impacto de credibilidad o imagen</t>
  </si>
  <si>
    <t>Si el evento se presentara se afectaría la información de una persona</t>
  </si>
  <si>
    <t>Si el evento se presentara se afectaría la información de un grupo de personas</t>
  </si>
  <si>
    <t>Si el evento se presentara se afectaría la información de todo un proceso</t>
  </si>
  <si>
    <t>Si el evento se presentara se afectaría la información institucional</t>
  </si>
  <si>
    <t>Si el evento se presentara se afectaría la información estrategica de la entidad</t>
  </si>
  <si>
    <t>Si el evento se presentara se afectaría la imagen institucional a nivel nacional</t>
  </si>
  <si>
    <t>Si el evento se presentara se afectaría la imagen institucional en un grupo de ciudadanos</t>
  </si>
  <si>
    <t>Si el evento se presentara se afectaría la imagen institucional a nivel departamental (dos o más municipios)</t>
  </si>
  <si>
    <t>Si el evento se presentara se afectaría la imagen institucional a nivel local (un municipio)</t>
  </si>
  <si>
    <t>Si el evento se presentara se afectaría la imagen institucional en un ciudadano</t>
  </si>
  <si>
    <t>Impacto legal</t>
  </si>
  <si>
    <t>Si el evento se presentara la gobernación tendria que pagar multas</t>
  </si>
  <si>
    <t>Si el evento se presentara la gobernación recibiria demandas</t>
  </si>
  <si>
    <t>Si el evento se presentara habrian investigaciones disciplinarias</t>
  </si>
  <si>
    <t>Si el evento se presentara habrian investigaciones fiscales</t>
  </si>
  <si>
    <t>Si el evento se presentara habria intervención o sanción</t>
  </si>
  <si>
    <t>Impacto operativo</t>
  </si>
  <si>
    <t>Si el evento se presentara habria paro total del proceso</t>
  </si>
  <si>
    <t>Si el evento se presentara habria intermitencia en el servicio</t>
  </si>
  <si>
    <t>Si el evento se presentara habria retraso en las actividades</t>
  </si>
  <si>
    <t>1-Insignificante</t>
  </si>
  <si>
    <t>2-Menor</t>
  </si>
  <si>
    <t>3-Moderado</t>
  </si>
  <si>
    <t>4-Mayor</t>
  </si>
  <si>
    <t>5-Catastrofico</t>
  </si>
  <si>
    <t>1-Raro</t>
  </si>
  <si>
    <t>2-Improbable</t>
  </si>
  <si>
    <t>3-Posible</t>
  </si>
  <si>
    <t>4-Probable</t>
  </si>
  <si>
    <t>5-Casi seguro</t>
  </si>
  <si>
    <t>Impacto en la confidencialidad de la informacion</t>
  </si>
  <si>
    <t>1-RARO</t>
  </si>
  <si>
    <t>2-IMPROBABLE</t>
  </si>
  <si>
    <t>3-POSIBLE</t>
  </si>
  <si>
    <t>4-PROBABLE</t>
  </si>
  <si>
    <t>5-CASI SEGURO</t>
  </si>
  <si>
    <t>1-INSIGNIFICANTE</t>
  </si>
  <si>
    <t>2-MENOR</t>
  </si>
  <si>
    <t>3-MODERADO</t>
  </si>
  <si>
    <t>4-MAYOR</t>
  </si>
  <si>
    <t>5-CATASTRÓFICO</t>
  </si>
  <si>
    <t>evaluación</t>
  </si>
  <si>
    <t>Tipos de impacto</t>
  </si>
  <si>
    <t>Confidencialidad de la información</t>
  </si>
  <si>
    <t>Credibilidad o imagen</t>
  </si>
  <si>
    <t>Legal</t>
  </si>
  <si>
    <t xml:space="preserve">Tipo de control </t>
  </si>
  <si>
    <t>Preventivo</t>
  </si>
  <si>
    <t>Correctivo</t>
  </si>
  <si>
    <t>Si</t>
  </si>
  <si>
    <t>No</t>
  </si>
  <si>
    <t>IDENTIFICACIÓN DE RIESGOS</t>
  </si>
  <si>
    <t>Clases de riesgo</t>
  </si>
  <si>
    <t xml:space="preserve">Asociado con el funcionamiento de la entidad, operatividad de los sistemas de información y la articulación entre dependencias. </t>
  </si>
  <si>
    <t>Asociado al manejo de los recursos, presupuestos, elaboración de estados financieros, los pagos, los excedentes y el manejo sobre los bienes.</t>
  </si>
  <si>
    <t>Asociado con la capacidad tecnológica para satisfacer las necesidades y el cumplimiento de la misión de la gobernación.</t>
  </si>
  <si>
    <t>Calificación del control</t>
  </si>
  <si>
    <t>Recursos Financieros</t>
  </si>
  <si>
    <t>Recursos Físicos</t>
  </si>
  <si>
    <t>El evento puede ocurrir en algún momento</t>
  </si>
  <si>
    <t>Catastrófico</t>
  </si>
  <si>
    <t>1-Baja</t>
  </si>
  <si>
    <t>2-Baja</t>
  </si>
  <si>
    <t>3-Moderada</t>
  </si>
  <si>
    <t>4-Alta</t>
  </si>
  <si>
    <t>5-Alta</t>
  </si>
  <si>
    <t>4-Baja</t>
  </si>
  <si>
    <t>6-Moderada</t>
  </si>
  <si>
    <t>8-Alta</t>
  </si>
  <si>
    <t>10-Extrema</t>
  </si>
  <si>
    <t>3-Baja</t>
  </si>
  <si>
    <t>9-Alta</t>
  </si>
  <si>
    <t>12-Extrema</t>
  </si>
  <si>
    <t>15-Extrema</t>
  </si>
  <si>
    <t>4-Moderada</t>
  </si>
  <si>
    <t>12-Alta</t>
  </si>
  <si>
    <t>16-Extrema</t>
  </si>
  <si>
    <t>20-Extrema</t>
  </si>
  <si>
    <t>10-Alta</t>
  </si>
  <si>
    <t>25-Extrema</t>
  </si>
  <si>
    <t>Factibilidad</t>
  </si>
  <si>
    <t>Corrupción</t>
  </si>
  <si>
    <t>5-MODERADO</t>
  </si>
  <si>
    <t>10-MAYOR</t>
  </si>
  <si>
    <t>20-CATASTRÓFICO</t>
  </si>
  <si>
    <t>60-Extrema</t>
  </si>
  <si>
    <t>80-Extrema</t>
  </si>
  <si>
    <t>100-Extrema</t>
  </si>
  <si>
    <t>Calificación
Impacto</t>
  </si>
  <si>
    <t>Detectivo</t>
  </si>
  <si>
    <t>No hay control</t>
  </si>
  <si>
    <t>5-Moderado</t>
  </si>
  <si>
    <t>10-Mayor</t>
  </si>
  <si>
    <t>20-Catastrófico</t>
  </si>
  <si>
    <t>Riesgo Inherente</t>
  </si>
  <si>
    <t>Riesgo Residual</t>
  </si>
  <si>
    <t>Zona de Riesgo</t>
  </si>
  <si>
    <t>Matriz calificación riesgos de Gestión</t>
  </si>
  <si>
    <t>Medición del impacto Riesgo de Corrupción</t>
  </si>
  <si>
    <t>Respuestas</t>
  </si>
  <si>
    <t>Proceso</t>
  </si>
  <si>
    <t>Causas (Debido a ...)</t>
  </si>
  <si>
    <t>Consecuencias (lo que genera ...)</t>
  </si>
  <si>
    <t>Descripción del riesgo (Puede suceder que ...)</t>
  </si>
  <si>
    <t>Responsable</t>
  </si>
  <si>
    <t>Fecha</t>
  </si>
  <si>
    <t>GESTIÓN DE LA MEJORA CONTINUA</t>
  </si>
  <si>
    <t>Código: E - GMC - FR - 001</t>
  </si>
  <si>
    <t>Probabilidad</t>
  </si>
  <si>
    <t>#</t>
  </si>
  <si>
    <t>Rara vez</t>
  </si>
  <si>
    <t>El evento puede ocurrir solo en circunstancias excepcionales (poco comunes o anormales).</t>
  </si>
  <si>
    <t>No se ha presentado en los últimos 5 años.</t>
  </si>
  <si>
    <t>Al menos 1 vez en los últimos 5 años.</t>
  </si>
  <si>
    <t>Nombre</t>
  </si>
  <si>
    <t>Valor</t>
  </si>
  <si>
    <t>Calificación de probabilidad</t>
  </si>
  <si>
    <t>Riesgo</t>
  </si>
  <si>
    <t>Promedio</t>
  </si>
  <si>
    <t>1-Rara vez</t>
  </si>
  <si>
    <t>Versión: 06</t>
  </si>
  <si>
    <t>5-Extrema</t>
  </si>
  <si>
    <t>Responder afirmativamente de UNA a CINCO pregunta(s) genera un impacto moderado</t>
  </si>
  <si>
    <t>Responder afirmativamente de SEIS a ONCE preguntas genera un impacto mayor</t>
  </si>
  <si>
    <t>Responder afirmativamente de DOCE a DIECINUEVE preguntas genera un impacto catastrófico.</t>
  </si>
  <si>
    <t>Genera consecuencias desastrosas para la entidad</t>
  </si>
  <si>
    <t>Genera altas consecuencias sobre la entidad</t>
  </si>
  <si>
    <t>Genera medianas consecuencias sobre la entidad</t>
  </si>
  <si>
    <t>40-Extrema</t>
  </si>
  <si>
    <t>5-Moderada</t>
  </si>
  <si>
    <t>10-Moderada</t>
  </si>
  <si>
    <t>20-Alta</t>
  </si>
  <si>
    <t>15-Alta</t>
  </si>
  <si>
    <t>30-Extrema</t>
  </si>
  <si>
    <t>50-Extrema</t>
  </si>
  <si>
    <t>Asignado</t>
  </si>
  <si>
    <t>No asignado</t>
  </si>
  <si>
    <t>Adecuado</t>
  </si>
  <si>
    <t>Inadecuado</t>
  </si>
  <si>
    <t>Oportuna</t>
  </si>
  <si>
    <t>Inoportuna</t>
  </si>
  <si>
    <t>Prevenir</t>
  </si>
  <si>
    <t>Detectar</t>
  </si>
  <si>
    <t>No es un control</t>
  </si>
  <si>
    <t>Confiable</t>
  </si>
  <si>
    <t>No confiable</t>
  </si>
  <si>
    <t xml:space="preserve">Se investigan y resuelven oportunamente </t>
  </si>
  <si>
    <t>Completa</t>
  </si>
  <si>
    <t>Incompleta</t>
  </si>
  <si>
    <t>No existe</t>
  </si>
  <si>
    <t>Diseño de control</t>
  </si>
  <si>
    <t>Ejecución del control</t>
  </si>
  <si>
    <t>Fuerte</t>
  </si>
  <si>
    <t>Débil</t>
  </si>
  <si>
    <t>Solidez de cada control</t>
  </si>
  <si>
    <t>Solidez del conjunto de controles</t>
  </si>
  <si>
    <t>Tratamiento del riesgo</t>
  </si>
  <si>
    <t>Actividades de control</t>
  </si>
  <si>
    <t>Evidencia</t>
  </si>
  <si>
    <t>Control</t>
  </si>
  <si>
    <t>Descripción del diseño del control</t>
  </si>
  <si>
    <t>Más de 1 vez al año</t>
  </si>
  <si>
    <t>Al menos 1 vez en el último año.</t>
  </si>
  <si>
    <t>Al menos 1 vez en los últimos 2 años.</t>
  </si>
  <si>
    <t>Se espera que el evento ocurra en la mayoría de las circunstancias.</t>
  </si>
  <si>
    <t>Es viable que el evento ocurra en la mayoría de las circunstancias.</t>
  </si>
  <si>
    <t>El evento podrá ocurrir en algún momento.</t>
  </si>
  <si>
    <t>Posibilidad de ocurrencia de eventos que afecten los objetivos estratégicos de la organización pública y por tanto impactan toda la entidad.</t>
  </si>
  <si>
    <t>Posibilidad de ocurrencia de un evento que afecte la imagen, buen nombre o reputación de una organización ante sus clientes y partes interesadas.</t>
  </si>
  <si>
    <t>Tipo de Riesgo</t>
  </si>
  <si>
    <t>(CONSECUENCIAS) CUANTITATIVO</t>
  </si>
  <si>
    <t xml:space="preserve"> (CONSECUENCIAS) CUALITATIVO</t>
  </si>
  <si>
    <t>Impacto que afecte la ejecución presupuestal en un valor ≥50%.</t>
  </si>
  <si>
    <t>Pérdida de cobertura en la prestación de los servicios de la entidad ≥50%.</t>
  </si>
  <si>
    <t>Pago de indemnizaciones a terceros por acciones legales que pueden afectar el presupuesto total de la entidad en un valor ≥50%.</t>
  </si>
  <si>
    <t>Pago de sanciones económicas por incumplimiento en la normatividad aplicable ante un ente regulador, las cuales afectan en un valor ≥50% del presupuesto general de la entidad.</t>
  </si>
  <si>
    <t>Interrupción de las operaciones de la entidad por más de cinco (5) días</t>
  </si>
  <si>
    <t>Intervención por parte de un ente de control u otro ente regulador.</t>
  </si>
  <si>
    <t>Pérdida de información crítica para la entidad que no se puede recuperar.</t>
  </si>
  <si>
    <t>Incumplimiento en las metas y objetivos institucionales afectando de forma grave la ejecución presupuestal.</t>
  </si>
  <si>
    <t>Imagen institucional afectada en el orden nacional o regional por actos o hechos de corrupción comprobados.</t>
  </si>
  <si>
    <t>Pago de sanciones económicas por incumplimiento en la normatividad aplicable ante un ente regulador, las cuales afectan en un valor ≥20% del presupuesto general de la entidad.</t>
  </si>
  <si>
    <t>Pago de indemnizaciones a terceros por acciones legales que pueden afectar el presupuesto total de la entidad en un valor ≥20%.</t>
  </si>
  <si>
    <t>Pérdida de cobertura en la prestación de los servicios de la entidad ≥20%.</t>
  </si>
  <si>
    <t>Impacto que afecte la ejecución presupuestal en un valor ≥20%.</t>
  </si>
  <si>
    <t>Interrupción de las operaciones de la entidad por más de dos (2) días.</t>
  </si>
  <si>
    <t>Pérdida de información crítica que puede ser recuperada de forma parcial o incompleta.</t>
  </si>
  <si>
    <t>Sanción por parte del ente de control u otro ente regulador</t>
  </si>
  <si>
    <t>Incumplimiento en las metas y objetivos institucionales afectando el cumplimiento en las metas de gobierno.</t>
  </si>
  <si>
    <t>Imagen institucional afectada en el orden nacional o regional por incumplimientos en la prestación del servicio a los usuarios o ciudadanos.</t>
  </si>
  <si>
    <t>Impacto que afecte la ejecución presupuestal en un valor ≥5%.</t>
  </si>
  <si>
    <t>Pérdida de cobertura en la prestación de los servicios de la entidad ≥10%.</t>
  </si>
  <si>
    <t>Pago de indemnizaciones a terceros por acciones legales que pueden afectar el presupuesto total de la entidad en un valor ≥5%</t>
  </si>
  <si>
    <t>Pago de sanciones económicas por incumplimiento en la normatividad aplicable ante un ente regulador, las cuales afectan en un valor ≥5% del presupuesto general de la entidad.</t>
  </si>
  <si>
    <t>Interrupción de las operaciones de la entidad por un (1) día.</t>
  </si>
  <si>
    <t>Reclamaciones o quejas de los usuarios que podrían implicar una denuncia ante los entes reguladores o una demanda de largo alcance para la entidad.</t>
  </si>
  <si>
    <t>Inoportunidad en la información, ocasionando retrasos en la atención a los usuarios.</t>
  </si>
  <si>
    <t>Reproceso de actividades y aumento de carga operativa.</t>
  </si>
  <si>
    <t>Imagen institucional afectada en el orden nacional o regional por retrasos en la prestación del servicio a los usuarios o ciudadanos.</t>
  </si>
  <si>
    <t>Investigaciones penales, fiscales o disciplinarias.</t>
  </si>
  <si>
    <t>Impacto que afecte la ejecución presupuestal en un valor ≥1%.</t>
  </si>
  <si>
    <t>Pérdida de cobertura en la prestación de los servicios de la entidad ≥5%.</t>
  </si>
  <si>
    <t>Pago de indemnizaciones a terceros por acciones legales que pueden afectar el presupuesto total de la entidad en un valor ≥1%.</t>
  </si>
  <si>
    <t>Pago de sanciones económicas por incumplimiento en la normatividad aplicable ante un ente regulador, las cuales afectan en un valor ≥1% del presupuesto general de la entidad.</t>
  </si>
  <si>
    <t>Interrupción de las operaciones de la entidad por algunas horas.</t>
  </si>
  <si>
    <t>Reclamaciones o quejas de los usuarios, que implican investigaciones internas disciplinarias.</t>
  </si>
  <si>
    <t>Imagen institucional afectada localmente por retrasos en la prestación del servicio a los usuarios o ciudadanos.</t>
  </si>
  <si>
    <t>Impacto que afecte la ejecución presupuestal en un valor ≥0,5%.</t>
  </si>
  <si>
    <t>Pérdida de cobertura en la prestación de los servicios de la entidad ≥1%.</t>
  </si>
  <si>
    <t>Pago de indemnizaciones a terceros por acciones legales que pueden afectar el presupuesto total de la entidad en un valor ≥0,5%.</t>
  </si>
  <si>
    <t>Pago de sanciones económicas por incumplimiento en la normatividad aplicable ante un ente regulador, las cuales afectan en un valor ≥0,5% del presupuesto general de la entidad.</t>
  </si>
  <si>
    <t>No hay interrupción de las operaciones de la entidad.</t>
  </si>
  <si>
    <t>No se generan sanciones económicas o administrativas.</t>
  </si>
  <si>
    <t>No se afecta la imagen institucional de forma significativa.</t>
  </si>
  <si>
    <t>¿Los controles ayudan a disminuir la probabilidad?</t>
  </si>
  <si>
    <t>Directamente</t>
  </si>
  <si>
    <t>Indirectamente</t>
  </si>
  <si>
    <t>No disminuye</t>
  </si>
  <si>
    <t>¿Los controles ayudan a disminuir el 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</si>
  <si>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</si>
  <si>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</si>
  <si>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</si>
  <si>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</si>
  <si>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</si>
  <si>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</si>
  <si>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</si>
  <si>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Posibilidad de ocurrencia de eventos que afecten la
situación jurídica o contractual de la organización debido a su incumplimiento o desacato a la normatividad legal y las obligaciones contractuales.</t>
  </si>
  <si>
    <t>No se investigan o se resuelven inoportunamente</t>
  </si>
  <si>
    <t>Indicadores del riesgo</t>
  </si>
  <si>
    <t xml:space="preserve">Factores Externos </t>
  </si>
  <si>
    <t xml:space="preserve">  </t>
  </si>
  <si>
    <t xml:space="preserve">Amenazas </t>
  </si>
  <si>
    <t xml:space="preserve">Oportunidades </t>
  </si>
  <si>
    <t xml:space="preserve">Económicos </t>
  </si>
  <si>
    <t xml:space="preserve">Entorno </t>
  </si>
  <si>
    <t xml:space="preserve">Medioambiental </t>
  </si>
  <si>
    <t xml:space="preserve">Sociales </t>
  </si>
  <si>
    <t xml:space="preserve">Tecnológicos </t>
  </si>
  <si>
    <t xml:space="preserve">Factores Internos </t>
  </si>
  <si>
    <t xml:space="preserve">Debilidades </t>
  </si>
  <si>
    <t xml:space="preserve">Fortalezas </t>
  </si>
  <si>
    <t>Metodologías</t>
  </si>
  <si>
    <t>Personal</t>
  </si>
  <si>
    <t>Tecnológicos</t>
  </si>
  <si>
    <t>Comunicación</t>
  </si>
  <si>
    <t>Otros</t>
  </si>
  <si>
    <t>Fecha de aprobación:  01/03/2019</t>
  </si>
  <si>
    <t>Desempeño de los funcionarios que no permita el cumplimiento total de las funciones de las dependencias</t>
  </si>
  <si>
    <t>Vinculación de personal con documentación no idónea.</t>
  </si>
  <si>
    <t xml:space="preserve"> Puede suceder que el desempeño de los funcionarios no permita el cumplimiento total de las funciones de las dependencias.</t>
  </si>
  <si>
    <t>Puede suceder que se presente documentación académica presuntamente falsificada en la vinculación de personal.</t>
  </si>
  <si>
    <t>Desmotivación del personal</t>
  </si>
  <si>
    <t>No tener el conocimiento necesario para el desempeño de las funciones</t>
  </si>
  <si>
    <t>Plan de bienestar e incentivos</t>
  </si>
  <si>
    <t>Plan de capacitación</t>
  </si>
  <si>
    <t>Listado de Verificación de Documentos</t>
  </si>
  <si>
    <t>Suministro de información presuntamente falsa al momento de la vinculación</t>
  </si>
  <si>
    <t>Gestión del Bienestar y Desempeño del Talento Humano</t>
  </si>
  <si>
    <t>Leandro Sarmiento</t>
  </si>
  <si>
    <t>Realizar seguimiento a la ejecución del plan de bienestar e incentivos</t>
  </si>
  <si>
    <t>Realizar seguimiento a la ejecución del plan de capacitación</t>
  </si>
  <si>
    <t>Seguimientos</t>
  </si>
  <si>
    <t>Nivel de Cumplimiento de la Matriz de Gestión Estratégica de
Talento Humano
Nivel de Satisfacción de los usuarios del Proceso
Nivel de fortalecimiento de Competencias</t>
  </si>
  <si>
    <t>Análisis de documentación de la hoja de vida.</t>
  </si>
  <si>
    <t>Verificación aleatoria de títulos.</t>
  </si>
  <si>
    <t>Adriana Fernandez</t>
  </si>
  <si>
    <t>Prescripción de la acción disciplinaria</t>
  </si>
  <si>
    <t>Puede suceder que no se decida la acción disciplinaria dentro de los cinco (5) años siguientes a la apertura de la investigación disciplinaria</t>
  </si>
  <si>
    <t>1. Debilidades de auto control</t>
  </si>
  <si>
    <t>Elizabeth Forero Prieto</t>
  </si>
  <si>
    <t>Luz Marina Cortes Garavito</t>
  </si>
  <si>
    <t>Juana del Portillo</t>
  </si>
  <si>
    <t>Piedad Villarreal</t>
  </si>
  <si>
    <t>Angie Bonilla Torres</t>
  </si>
  <si>
    <t>Angela Linares</t>
  </si>
  <si>
    <t>Seguimiento a  la fecha de prescripción de los expedientes en riesgo.</t>
  </si>
  <si>
    <t>Nubia Gonzalez</t>
  </si>
  <si>
    <t>15/05/2019 15/08/2019 15/12/20189</t>
  </si>
  <si>
    <t>Hacer seguimiento al cronograma de expedientes en riesgo concertado para la vigencia 2019</t>
  </si>
  <si>
    <t>Base de datos y cronograma</t>
  </si>
  <si>
    <t xml:space="preserve">Porcentaje de expedientes en riesgo de prescripción evacuados. </t>
  </si>
  <si>
    <t>2, Debilidades de auto control</t>
  </si>
  <si>
    <t>Identificar la fecha de prescripción de los expedientes en riesgo.</t>
  </si>
  <si>
    <t>3 Alto volumen de procesos disciplinarios por funcionario</t>
  </si>
  <si>
    <t xml:space="preserve">La Jefe de la Oficina  cada seis (6) meses realiza  seguimiento  a los expedientes en riesgo de prescripción, vigencia 2019,  a cargo de cada uno de los profesionales asignados a la OCID, con el fin de dar prioridad a los mismos, de lo cual se levantará acta en la que se describe la fecha probable en que serán evacuados. </t>
  </si>
  <si>
    <t xml:space="preserve">Actualizar trimestralmente la base de datos  relacionada con la información de los expedientes en etapa de investigación disciplinaria.  </t>
  </si>
  <si>
    <t>Identificar los expedientes en riesgo de prescripción, definiendo la fecha probable en que serán evacuados</t>
  </si>
  <si>
    <t>NA</t>
  </si>
  <si>
    <t>Recursos asignados para cumplir los planes del proceso</t>
  </si>
  <si>
    <t>Espacios adecuados para el desarrollo de las actividades</t>
  </si>
  <si>
    <t>Afectación a la programación de eventos por tiempos de lluvia</t>
  </si>
  <si>
    <t>Indisponibilidad de sistemas de información  externos (Sigep y Secop)</t>
  </si>
  <si>
    <t>Destinacion de recursos suficientes para cubrir los planes de bienestar y capacitación</t>
  </si>
  <si>
    <t xml:space="preserve">Personal con las competencias y compromiso necesario </t>
  </si>
  <si>
    <t>Información de los funcionarios desactualizada en Kactus</t>
  </si>
  <si>
    <t>Socialización de actividades de bienestar y capacitación sobre el tiempo</t>
  </si>
  <si>
    <t>Oportunidade en el pago de nomina y certificaciones</t>
  </si>
  <si>
    <t>Se vinculan a los programas de bienestar a los contratistas</t>
  </si>
  <si>
    <t>Consuelo Gómez</t>
  </si>
  <si>
    <t xml:space="preserve">Luz Marina Sanchez </t>
  </si>
  <si>
    <t xml:space="preserve">Miguel Vargas </t>
  </si>
  <si>
    <t xml:space="preserve">Mireya Sanchez </t>
  </si>
  <si>
    <t xml:space="preserve">formato diligenciado </t>
  </si>
  <si>
    <t xml:space="preserve">certificaciones de universidades </t>
  </si>
  <si>
    <t xml:space="preserve">cronograma de expedientes próximos  a prescribir </t>
  </si>
  <si>
    <t>Johana Montoya</t>
  </si>
  <si>
    <t>-Labores mal realizadas. 
- Insatisfacción de los usuarios de la Gobernación. 
- Retrasos y reproceso en la consecución de los objetivos.</t>
  </si>
  <si>
    <t>Anualmente el director de desarrollo humano formula plan de bienestar e incentivos y cronograma de trabajo para mejorar e impactar positivamente la vida de los servidores y sus familias, así mismo fomentar una cultura organizacional que manifieste en sus servidores un sentido de pertenencia, motivación para el buen desempeño de sus funciones y calidez humana en la prestación de servicios, como evidencia de deja el plan formulado, fotos de los eventos de bienestar, y listados de beneficiarios. En caso de encontrar desviaciones en la ejecución del plan, las actividades son reprogramadas.</t>
  </si>
  <si>
    <t>Anualmente el director de desarrollo humano formula plan de capacitación y cronograma de trabajo para contribuir a la consolidación del aprendizaje organizacional, a través del fortalecimiento de las competencias, retención de conocimiento y apropiación de la memoria histórica de los funcionarios públicos, por medio de la transferencia de conocimientos, como evidencia de deja el plan formulado, fotos de los eventos de bienestar, y listados de beneficiarios. En caso de encontrar desviaciones en la ejecución del plan, las actividades son reprogramadas.</t>
  </si>
  <si>
    <t>- Sanciones legales 
- Declaración de insubsistencia (Libre nombramiento y remoción) 
- Procesos disciplinarios (carrera Administrativa) - Reproceso 
- Falta de competencias para ejercer las funciones.</t>
  </si>
  <si>
    <t>El funcionario  de la dirección de talento humano encargado de las posesiones, cada vez que va a vincular un funcionario a la planta utiliza el formato "A-GTH-FR-016 Análisis de requisitos" con el fin de contrastar el perfil requerido en el empleo con la hoja de vida y los soportes presentados. En caso de encontrar que el aspirante no cumple con el perfil o los soportes no son suficientes no se realiza la posesión. Como evidencia se deja el formato diligenciado y firmado por el Director de Talento humano.</t>
  </si>
  <si>
    <t>(Cantidad de posesiones con cumplimiento de requisitos/ Cantidad de posesiones realizadas)*100
Cantidad de inconsistencias en los soportes de posesiones</t>
  </si>
  <si>
    <t>Verificación de títulos</t>
  </si>
  <si>
    <t>Mensualmente el profesional de la dirección de talento humano encargado de la verificación de títulos realiza solicitudes a las instituciones de educación para comprobar que los soportes presentados por los funcionarios sean ciertos, esta verificación se hace aleatoriamente. Como evidencia se deja las certificaciones enviadas por las instituciones de educación. En caso de encontrar inconsistencias se da traslado a la Oficina de Control Interno Disciplinario para iniciar los procesos correspondientes.</t>
  </si>
  <si>
    <t>.- Acciones  decididas por fuera de los términos de Ley.                                                                           .- Pérdida de credibilidad e imagen.                       .- Impunidad frente a conductas con incidencia disciplinaria.</t>
  </si>
  <si>
    <t>La profesional especializada actualiza trimestralmente el cronograma de los expedientes en riesgo de prescripción, con base en la información suministrada por los abogados de la OCID, con el fin de que se tomen las decisiones dentro de los términos de Ley .</t>
  </si>
  <si>
    <t>Base de datos en formato Excel de expedientes aperturados en investigación disciplinaria y cronograma</t>
  </si>
  <si>
    <t>La Jefe de la Oficina  realiza la identificación de los expedientes en riesgo de prescripción, señalando la fecha probable en que serán evacuados.</t>
  </si>
  <si>
    <t>accion en isolucion</t>
  </si>
  <si>
    <t xml:space="preserve">Plan de Riesgos de Gestión #3149
</t>
  </si>
  <si>
    <t xml:space="preserve"> Plan de Riesgos de Gestión #3154
</t>
  </si>
  <si>
    <t xml:space="preserve">Plan de Riesgos de Gestión #3152
</t>
  </si>
  <si>
    <r>
      <rPr>
        <b/>
        <sz val="11"/>
        <color theme="1"/>
        <rFont val="Calibri"/>
        <family val="2"/>
        <scheme val="minor"/>
      </rPr>
      <t>Riesgo SST</t>
    </r>
    <r>
      <rPr>
        <sz val="11"/>
        <color theme="1"/>
        <rFont val="Calibri"/>
        <family val="2"/>
        <scheme val="minor"/>
      </rPr>
      <t xml:space="preserve">
Insuficiencia de recursos para atención de emergencias</t>
    </r>
  </si>
  <si>
    <t>Puede suceder que en las áreas de la Gobernación no hayan botiquines, camillas, y demás elementos para atención de emergencias</t>
  </si>
  <si>
    <t>Botiquines y kits de emergencias incompletos o mal dispuestos en las áreas</t>
  </si>
  <si>
    <t>Afectación a la salud de los servidores públicos y visitantes
Afectación a la reputación de la entidad</t>
  </si>
  <si>
    <t>3-posible</t>
  </si>
  <si>
    <t>Plan de emergencias</t>
  </si>
  <si>
    <t>Cada vez que se presenta una emergencia en la entidad, el comité operativo de emergencia COE y el equipo SST activa el plan operativo de emergencias definido en el documento A-SST-PLAN-001 con el fin de evitar pérdidas humanas y materiales, que conlleven a minimizar el impacto económico en eventos asociados a la ocurrencia de una emergencia al interior o en las inmediaciones del Sede de la Gobernación de Cundinamarca, como evidencias se dejan las notificaciones, correos e informes. en caso de que los botiquines y kits de emergencia no estén disponibles se dispondrá de los elementos de otras áreas.</t>
  </si>
  <si>
    <t>Realizar mesas de trabajo con la secretaria general para la provisión de recursos para preparación y atención de emergencias en las sedes de la Gobernación</t>
  </si>
  <si>
    <t>Oscar Ardila</t>
  </si>
  <si>
    <t xml:space="preserve">Actas de reunión </t>
  </si>
  <si>
    <t>Cantidad de elementos de emergencia dispuestos en las áreas de la entidad</t>
  </si>
  <si>
    <t>Plan de Riesgos de Gestión #3282</t>
  </si>
  <si>
    <r>
      <rPr>
        <b/>
        <sz val="11"/>
        <color theme="1"/>
        <rFont val="Calibri"/>
        <family val="2"/>
        <scheme val="minor"/>
      </rPr>
      <t>Riesgo SST</t>
    </r>
    <r>
      <rPr>
        <sz val="11"/>
        <color theme="1"/>
        <rFont val="Calibri"/>
        <family val="2"/>
        <scheme val="minor"/>
      </rPr>
      <t xml:space="preserve">
Deficiente reporte de incidentes, actos y condiciones inseguras</t>
    </r>
  </si>
  <si>
    <t>Puede suceder que los servidores públicos y contratistas de la gobernación no reproten los incidentes, actos y condiciones inseguras que evidencien</t>
  </si>
  <si>
    <t>Falta de conciencia sobre la importancia de reportar incidentes, actos y condiciones inseguras</t>
  </si>
  <si>
    <t>Falta de identificación  e intervención a peligros emergentes
Afectación a la salud de los servidores públicos y visitantes
Afectación a la reputación de la entidad</t>
  </si>
  <si>
    <t>Procedimiento Reporte de Actos Y Condiciones Inseguras</t>
  </si>
  <si>
    <t>Cada vez que se evidencia o se presenta un incidente, acto o condición insegura los servidores públicos diligencian el formato "A-SST-FR-023 - Reporte de actos, condiciones inseguras e incidentes" para dar a conocer a la dirección de desarrollo humano la situación, esta dirección establece plan de acción de acuerdo a lo observado en inspección y realiza el trámite respectivo al área encargada. como evidencia se dejan los siguientes registros: A-SST-FR-023 - Reporte de actos, condiciones inseguras e incidentes, A-SST-FR-22 - Base de datos actos y condiciones inseguras y actas de reunión. En caso de evidencias no aplicación del procedimiento se realiza seguimiento y corrección de las desviaciones.</t>
  </si>
  <si>
    <t>Revisar el procedimiento de reporte  de actos y condiciones inseguras y actualizarlo de ser necesario</t>
  </si>
  <si>
    <t>Acta/ procedimiento actualizado si aplica</t>
  </si>
  <si>
    <t>(Incidentes, actos y condiciones inseguras intervenidas/Cantidad de incidentes, actos y condiciones inseguras) *100</t>
  </si>
  <si>
    <t>Plan de Riesgos de Gestión #3283</t>
  </si>
  <si>
    <t>Desconocimiento del procedimiento de reportes de incidentes, actos y condiciones inseguras</t>
  </si>
  <si>
    <t>Realizar campaña de concientización sobre el reporte de incidentes, actos y condiciones inseguras</t>
  </si>
  <si>
    <t>William Tovar</t>
  </si>
  <si>
    <t>Planeación y resultados de la campaña</t>
  </si>
  <si>
    <t>Falta de conciencia sobre la importancia del SG - SST</t>
  </si>
  <si>
    <t>Afectación a la salud de los servidores públicos y visitantes
Afectación a la reputación de la entidad
Hallazgos de auditoría</t>
  </si>
  <si>
    <t xml:space="preserve">Actividades de apropiación del SG SST </t>
  </si>
  <si>
    <t>El profesional de la Dirección de Desarrollo Organizacional encargado de la formulación y ejecución del plan de apropiación del SIGC anualmente establece las actividades a desarrollar en la vigencia y mensualmente ejecuta actividades lúdicas en las dependencias del sector central de la gobernación con el fin de motivar el cumplimiento de los requisitos del SIGC. En caso de presentarse retraso en la ejecución del plan se realiza reprogramación aprobada por el director y se genera nueva versión del plan en Isolución. Como evidencia del control se deja plan de apropiación aprobado en Isolución y registros fotográficos y listados de asistencia de los participantes y ganadores. La fuente de información para el desarrollo del plan es Isolución y el E-GMC-PLA-001 Plan de Apropiación del SIGC</t>
  </si>
  <si>
    <t>Realizar ranking de las dependencias con menor participación y solicitar a los jefes de cada área la promoción a la participación en las actividades de SST</t>
  </si>
  <si>
    <t xml:space="preserve">Ranking </t>
  </si>
  <si>
    <t>Porcentaje de participación en actividades del SGSST</t>
  </si>
  <si>
    <t>Plan de Riesgos de Gestión #3284</t>
  </si>
  <si>
    <t>Gran cantidad de eventos que saturan a los funcionarios
Ataques fisicos y tecnológicos a la entidad</t>
  </si>
  <si>
    <t>Fortalecer el apoyo de los guardianes de  la seguridad y salud en el trabajo para asegurar la participación de los funcionarios.</t>
  </si>
  <si>
    <t>Aprovechamiento de sistemas de información para automatizacíon de procedimientos
Utilizar canales virtuales para realizar capacitaciones en Seguridad y Salud en el Trabajo para optimizar tiempos y fortalecer la participación y consulta</t>
  </si>
  <si>
    <t>Realizar seguimiento a las condiciones de salud de los contratistas de acuerdo con las recomendaciones de los certificados de aptitud medica presentados en la etapa precontractual
Cambio de administración</t>
  </si>
  <si>
    <t>Demora en entrega de resultados de pruebas de conocimientos y habilidades por el DAFP 
Cambio de administración</t>
  </si>
  <si>
    <t>Falta de participación de los funcionarios en algunos eventos de bienestar y capacitación
Falta de conciencia sobre la importancia de reportar incidentes, actos y condiciones inseguras</t>
  </si>
  <si>
    <r>
      <rPr>
        <b/>
        <sz val="11"/>
        <color theme="1"/>
        <rFont val="Calibri"/>
        <family val="2"/>
        <scheme val="minor"/>
      </rPr>
      <t>Riesgo SST</t>
    </r>
    <r>
      <rPr>
        <sz val="11"/>
        <color theme="1"/>
        <rFont val="Calibri"/>
        <family val="2"/>
        <scheme val="minor"/>
      </rPr>
      <t xml:space="preserve">
Obstaculos a los funcionarios para participar en las capacitaciones, pausas activas y demás actividades de seguridad y salud en el trabajo</t>
    </r>
  </si>
  <si>
    <t>Puede suceder que los servidores públicos y contratistas no participen de las actividades del SG-SST por impedimentos por parte de los jefes o carga laboral</t>
  </si>
  <si>
    <r>
      <rPr>
        <b/>
        <sz val="11"/>
        <color theme="1"/>
        <rFont val="Calibri"/>
        <family val="2"/>
        <scheme val="minor"/>
      </rPr>
      <t>Riesgo SST</t>
    </r>
    <r>
      <rPr>
        <sz val="11"/>
        <color theme="1"/>
        <rFont val="Calibri"/>
        <family val="2"/>
        <scheme val="minor"/>
      </rPr>
      <t xml:space="preserve">
Afectación a la reputación por materialización de riesgo público</t>
    </r>
  </si>
  <si>
    <t>Puede suceder que se presenten situaciones de delincuencia, terrorismo, atracos o extorsión que afecten la imagen de la entidad</t>
  </si>
  <si>
    <t>Materialización de riesgo público</t>
  </si>
  <si>
    <t>Afectación a la reputación de la entidad</t>
  </si>
  <si>
    <t>Programa de riesgo publico</t>
  </si>
  <si>
    <t>Permanentemente el lider de seguridad y salud en el trabajo de la secretaría dela función pública ejecuta el programa de riesgo publico el cual busca obtener el conocimiento y reconocimiento de conceptos y prácticas básicas que faciliten su autocuidado y protección en situaciones de riesgo durante las actividades que se desarrollan de la entidad. como evidencia se deja actas, capacitaciones ,  comisiones.</t>
  </si>
  <si>
    <t>Implementar y ejecutar programa de riesgo púiblico</t>
  </si>
  <si>
    <t>Actividades capacitaciones, reuniones, correos</t>
  </si>
  <si>
    <t>Cumplimiento y cobertura del programa de riesgo público</t>
  </si>
  <si>
    <t>Plan de Riesgos de Gestión #3389</t>
  </si>
  <si>
    <r>
      <rPr>
        <b/>
        <sz val="11"/>
        <color theme="1"/>
        <rFont val="Calibri"/>
        <family val="2"/>
        <scheme val="minor"/>
      </rPr>
      <t>Riesgo SST</t>
    </r>
    <r>
      <rPr>
        <sz val="11"/>
        <color theme="1"/>
        <rFont val="Calibri"/>
        <family val="2"/>
        <scheme val="minor"/>
      </rPr>
      <t xml:space="preserve">
No continuidad al mantenimiento de las certificaciones del SIGC</t>
    </r>
  </si>
  <si>
    <t>Puede suceder que el nuevo gobierno departamental no dé continuidad al mantenimiento de las certificaciones del SIGC</t>
  </si>
  <si>
    <t>Politicas del nuevo gobierno departamental</t>
  </si>
  <si>
    <t>Desgaste admisnitrativo
Detrimento patrimonial</t>
  </si>
  <si>
    <t>Proceso de empalme</t>
  </si>
  <si>
    <t>Cada vez que se avecina un cambio de gobierno, la entidad adelanta proceso de empalme con el fin de asegurar la correcta transicion al nuevo gobierno departamental, como evidencia se dejan informes de empalme</t>
  </si>
  <si>
    <t>Realizar los respectivos informes de empalme y participar en las reuniones que se requieran.</t>
  </si>
  <si>
    <t>Carlos Alberto Perez</t>
  </si>
  <si>
    <t>Actas, informes</t>
  </si>
  <si>
    <t>Cumplimiento al proceso de empalme</t>
  </si>
  <si>
    <t>Plan de Riesgos de Gestión #3390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</si>
</sst>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00_);_(&quot;$&quot;\ * \(#,##0.00\);_(&quot;$&quot;\ * &quot;-&quot;??_);_(@_)"/>
    <numFmt numFmtId="165" formatCode="_(* #,##0.00_);_(* \(#,##0.00\);_(* &quot;-&quot;??_);_(@_)"/>
    <numFmt numFmtId="166" formatCode="_(* #,##0_);_(* \(#,##0\);_(* &quot;-&quot;??_);_(@_)"/>
    <numFmt numFmtId="167" formatCode="_(&quot;$&quot;\ * #,##0_);_(&quot;$&quot;\ * \(#,##0\);_(&quot;$&quot;\ * &quot;-&quot;??_);_(@_)"/>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9"/>
      <color indexed="81"/>
      <name val="Tahoma"/>
      <family val="2"/>
    </font>
    <font>
      <b/>
      <sz val="9"/>
      <color indexed="81"/>
      <name val="Tahoma"/>
      <family val="2"/>
    </font>
    <font>
      <sz val="12"/>
      <color theme="1"/>
      <name val="Calibri"/>
      <family val="2"/>
      <scheme val="minor"/>
    </font>
    <font>
      <sz val="14"/>
      <color rgb="FF000000"/>
      <name val="Calibri"/>
      <family val="2"/>
    </font>
    <font>
      <b/>
      <sz val="16"/>
      <color theme="0" tint="-4.9989318521683403E-2"/>
      <name val="Calibri"/>
      <family val="2"/>
    </font>
    <font>
      <sz val="14"/>
      <color theme="0" tint="-4.9989318521683403E-2"/>
      <name val="Calibri"/>
      <family val="2"/>
    </font>
    <font>
      <b/>
      <sz val="16"/>
      <color theme="1"/>
      <name val="Calibri"/>
      <family val="2"/>
    </font>
    <font>
      <sz val="14"/>
      <color rgb="FF000000"/>
      <name val="Calibri"/>
      <family val="2"/>
    </font>
    <font>
      <sz val="14"/>
      <color theme="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8EDF2"/>
        <bgColor indexed="64"/>
      </patternFill>
    </fill>
    <fill>
      <patternFill patternType="solid">
        <fgColor rgb="FF50E617"/>
        <bgColor indexed="64"/>
      </patternFill>
    </fill>
    <fill>
      <patternFill patternType="solid">
        <fgColor rgb="FFF7FE2E"/>
        <bgColor indexed="64"/>
      </patternFill>
    </fill>
    <fill>
      <patternFill patternType="solid">
        <fgColor rgb="FFFE9A2E"/>
        <bgColor indexed="64"/>
      </patternFill>
    </fill>
    <fill>
      <patternFill patternType="solid">
        <fgColor rgb="FFFF3714"/>
        <bgColor indexed="64"/>
      </patternFill>
    </fill>
    <fill>
      <patternFill patternType="solid">
        <fgColor rgb="FFFFFF00"/>
        <bgColor indexed="64"/>
      </patternFill>
    </fill>
    <fill>
      <patternFill patternType="solid">
        <fgColor theme="8" tint="-0.249977111117893"/>
        <bgColor indexed="64"/>
      </patternFill>
    </fill>
    <fill>
      <patternFill patternType="solid">
        <fgColor rgb="FF002060"/>
        <bgColor indexed="64"/>
      </patternFill>
    </fill>
    <fill>
      <patternFill patternType="solid">
        <fgColor theme="4" tint="0.39997558519241921"/>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rgb="FFBFBFBF"/>
      </left>
      <right/>
      <top style="medium">
        <color rgb="FFBFBFBF"/>
      </top>
      <bottom/>
      <diagonal/>
    </border>
    <border>
      <left/>
      <right/>
      <top style="medium">
        <color rgb="FFBFBFBF"/>
      </top>
      <bottom/>
      <diagonal/>
    </border>
    <border>
      <left/>
      <right style="medium">
        <color rgb="FFBFBFBF"/>
      </right>
      <top style="medium">
        <color rgb="FFBFBFBF"/>
      </top>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191">
    <xf numFmtId="0" fontId="0" fillId="0" borderId="0" xfId="0"/>
    <xf numFmtId="0" fontId="0" fillId="0" borderId="10" xfId="0" applyBorder="1"/>
    <xf numFmtId="0" fontId="0" fillId="0" borderId="10" xfId="0" applyBorder="1" applyAlignment="1">
      <alignment wrapText="1"/>
    </xf>
    <xf numFmtId="0" fontId="0" fillId="0" borderId="0" xfId="0" applyBorder="1"/>
    <xf numFmtId="0" fontId="19" fillId="36" borderId="0" xfId="42" applyFont="1" applyFill="1" applyAlignment="1">
      <alignment wrapText="1"/>
    </xf>
    <xf numFmtId="0" fontId="19" fillId="34" borderId="0" xfId="42" applyFont="1" applyFill="1" applyAlignment="1">
      <alignment wrapText="1"/>
    </xf>
    <xf numFmtId="0" fontId="19" fillId="37" borderId="0" xfId="42" applyFont="1" applyFill="1" applyAlignment="1">
      <alignment wrapText="1"/>
    </xf>
    <xf numFmtId="0" fontId="19" fillId="33" borderId="0" xfId="0" applyFont="1" applyFill="1" applyAlignment="1"/>
    <xf numFmtId="0" fontId="20" fillId="34" borderId="0" xfId="0" applyFont="1" applyFill="1" applyAlignment="1">
      <alignment wrapText="1"/>
    </xf>
    <xf numFmtId="0" fontId="20" fillId="35" borderId="0" xfId="0" applyFont="1" applyFill="1" applyAlignment="1">
      <alignment wrapText="1"/>
    </xf>
    <xf numFmtId="0" fontId="20" fillId="36" borderId="0" xfId="0" applyFont="1" applyFill="1" applyAlignment="1">
      <alignment wrapText="1"/>
    </xf>
    <xf numFmtId="0" fontId="20" fillId="37" borderId="0" xfId="0" applyFont="1" applyFill="1" applyAlignment="1">
      <alignment wrapText="1"/>
    </xf>
    <xf numFmtId="0" fontId="0" fillId="0" borderId="13" xfId="0" applyFill="1" applyBorder="1"/>
    <xf numFmtId="0" fontId="0" fillId="0" borderId="10" xfId="0" applyFill="1" applyBorder="1" applyAlignment="1">
      <alignment vertical="center"/>
    </xf>
    <xf numFmtId="0" fontId="19" fillId="33" borderId="0" xfId="0" applyFont="1" applyFill="1" applyAlignment="1">
      <alignment horizontal="center" vertical="center"/>
    </xf>
    <xf numFmtId="0" fontId="0" fillId="0" borderId="0" xfId="0" applyProtection="1">
      <protection locked="0"/>
    </xf>
    <xf numFmtId="0" fontId="0" fillId="0" borderId="10" xfId="0" applyBorder="1" applyProtection="1">
      <protection locked="0"/>
    </xf>
    <xf numFmtId="0" fontId="0" fillId="0" borderId="10" xfId="0" applyBorder="1" applyAlignment="1" applyProtection="1">
      <alignment vertical="center" wrapText="1"/>
      <protection locked="0"/>
    </xf>
    <xf numFmtId="0" fontId="0" fillId="0" borderId="10" xfId="0" applyBorder="1" applyAlignment="1" applyProtection="1">
      <alignment wrapText="1"/>
      <protection locked="0"/>
    </xf>
    <xf numFmtId="0" fontId="19" fillId="34" borderId="0" xfId="0" applyFont="1" applyFill="1" applyAlignment="1">
      <alignment wrapText="1"/>
    </xf>
    <xf numFmtId="0" fontId="19" fillId="35" borderId="0" xfId="0" applyFont="1" applyFill="1" applyAlignment="1">
      <alignment wrapText="1"/>
    </xf>
    <xf numFmtId="0" fontId="19" fillId="36" borderId="0" xfId="0" applyFont="1" applyFill="1" applyAlignment="1">
      <alignment wrapText="1"/>
    </xf>
    <xf numFmtId="0" fontId="19" fillId="37" borderId="0" xfId="0" applyFont="1" applyFill="1" applyAlignment="1">
      <alignment wrapText="1"/>
    </xf>
    <xf numFmtId="0" fontId="21" fillId="0" borderId="10" xfId="0" applyFont="1" applyFill="1" applyBorder="1" applyAlignment="1">
      <alignment horizontal="center" vertical="top" wrapText="1"/>
    </xf>
    <xf numFmtId="0" fontId="21" fillId="0" borderId="10" xfId="0" applyFont="1" applyFill="1" applyBorder="1" applyAlignment="1">
      <alignment horizontal="right" vertical="top" wrapText="1"/>
    </xf>
    <xf numFmtId="0" fontId="22" fillId="0" borderId="10" xfId="0" applyFont="1" applyFill="1" applyBorder="1" applyAlignment="1">
      <alignment vertical="top" wrapText="1"/>
    </xf>
    <xf numFmtId="0" fontId="0" fillId="0" borderId="10" xfId="0" applyFill="1" applyBorder="1" applyAlignment="1">
      <alignment wrapText="1"/>
    </xf>
    <xf numFmtId="0" fontId="0" fillId="0" borderId="10" xfId="0" applyBorder="1" applyAlignment="1">
      <alignment horizontal="center" vertical="center" wrapText="1"/>
    </xf>
    <xf numFmtId="0" fontId="0" fillId="0" borderId="15" xfId="0" applyBorder="1" applyProtection="1">
      <protection locked="0"/>
    </xf>
    <xf numFmtId="0" fontId="0" fillId="0" borderId="15" xfId="0" applyBorder="1" applyProtection="1">
      <protection hidden="1"/>
    </xf>
    <xf numFmtId="0" fontId="0" fillId="0" borderId="15" xfId="0" applyBorder="1" applyAlignment="1" applyProtection="1">
      <alignment vertical="center" wrapText="1"/>
      <protection locked="0"/>
    </xf>
    <xf numFmtId="0" fontId="16" fillId="38" borderId="12" xfId="0" applyFont="1" applyFill="1" applyBorder="1" applyAlignment="1" applyProtection="1">
      <alignment horizontal="center" vertical="center" wrapText="1"/>
      <protection locked="0"/>
    </xf>
    <xf numFmtId="0" fontId="13" fillId="39" borderId="10" xfId="0" applyFont="1" applyFill="1" applyBorder="1" applyAlignment="1" applyProtection="1">
      <alignment horizontal="center" vertical="center" wrapText="1"/>
      <protection locked="0"/>
    </xf>
    <xf numFmtId="0" fontId="13" fillId="39" borderId="12" xfId="0" applyFont="1" applyFill="1" applyBorder="1" applyAlignment="1" applyProtection="1">
      <alignment horizontal="center" vertical="center" wrapText="1"/>
      <protection locked="0"/>
    </xf>
    <xf numFmtId="0" fontId="16" fillId="0" borderId="10" xfId="0" applyFont="1" applyBorder="1" applyAlignment="1">
      <alignment horizontal="center" vertical="center"/>
    </xf>
    <xf numFmtId="0" fontId="16" fillId="38" borderId="10" xfId="0" applyFont="1" applyFill="1" applyBorder="1" applyAlignment="1">
      <alignment horizontal="center" vertical="center"/>
    </xf>
    <xf numFmtId="0" fontId="0" fillId="38" borderId="10" xfId="0" applyFill="1" applyBorder="1"/>
    <xf numFmtId="0" fontId="0" fillId="38" borderId="0" xfId="0" applyFill="1"/>
    <xf numFmtId="0" fontId="16" fillId="38" borderId="10" xfId="0" applyFont="1" applyFill="1" applyBorder="1" applyAlignment="1">
      <alignment horizontal="right"/>
    </xf>
    <xf numFmtId="0" fontId="16" fillId="0" borderId="10" xfId="0" applyFont="1" applyBorder="1"/>
    <xf numFmtId="0" fontId="0" fillId="0" borderId="0" xfId="0" applyAlignment="1">
      <alignment wrapText="1"/>
    </xf>
    <xf numFmtId="0" fontId="0" fillId="0" borderId="0" xfId="0" applyProtection="1">
      <protection hidden="1"/>
    </xf>
    <xf numFmtId="0" fontId="0" fillId="0" borderId="10" xfId="0" applyBorder="1" applyProtection="1">
      <protection hidden="1"/>
    </xf>
    <xf numFmtId="0" fontId="13" fillId="39" borderId="12" xfId="0" applyFont="1" applyFill="1" applyBorder="1" applyAlignment="1" applyProtection="1">
      <alignment horizontal="center" vertical="center" wrapText="1"/>
      <protection locked="0"/>
    </xf>
    <xf numFmtId="0" fontId="0" fillId="0" borderId="11" xfId="0" applyBorder="1" applyAlignment="1">
      <alignment wrapText="1"/>
    </xf>
    <xf numFmtId="0" fontId="0" fillId="0" borderId="11" xfId="0" applyBorder="1" applyAlignment="1">
      <alignment horizontal="center" vertical="center" wrapText="1"/>
    </xf>
    <xf numFmtId="0" fontId="0" fillId="0" borderId="11" xfId="0" applyFill="1" applyBorder="1" applyAlignment="1">
      <alignment wrapText="1"/>
    </xf>
    <xf numFmtId="0" fontId="0" fillId="0" borderId="0" xfId="0" applyFill="1" applyBorder="1"/>
    <xf numFmtId="0" fontId="19" fillId="0" borderId="0" xfId="0" applyFont="1" applyFill="1" applyBorder="1" applyAlignment="1">
      <alignment wrapText="1"/>
    </xf>
    <xf numFmtId="0" fontId="20" fillId="0" borderId="0" xfId="0" applyFont="1" applyFill="1" applyBorder="1" applyAlignment="1">
      <alignment vertical="center"/>
    </xf>
    <xf numFmtId="0" fontId="0" fillId="0" borderId="15" xfId="0" applyBorder="1" applyAlignment="1" applyProtection="1">
      <alignment wrapText="1"/>
      <protection locked="0"/>
    </xf>
    <xf numFmtId="166" fontId="0" fillId="0" borderId="0" xfId="43" applyNumberFormat="1" applyFont="1"/>
    <xf numFmtId="167" fontId="0" fillId="0" borderId="0" xfId="44" applyNumberFormat="1" applyFont="1"/>
    <xf numFmtId="0" fontId="0" fillId="0" borderId="32" xfId="0" applyBorder="1" applyAlignment="1" applyProtection="1">
      <alignment wrapText="1"/>
      <protection locked="0"/>
    </xf>
    <xf numFmtId="0" fontId="0" fillId="0" borderId="32" xfId="0" applyBorder="1" applyAlignment="1" applyProtection="1">
      <alignment vertical="center" wrapText="1"/>
      <protection locked="0"/>
    </xf>
    <xf numFmtId="14" fontId="0" fillId="0" borderId="10" xfId="0" applyNumberFormat="1" applyBorder="1" applyProtection="1">
      <protection locked="0"/>
    </xf>
    <xf numFmtId="0" fontId="0" fillId="0" borderId="32" xfId="0" applyBorder="1" applyProtection="1">
      <protection locked="0"/>
    </xf>
    <xf numFmtId="14" fontId="0" fillId="0" borderId="32" xfId="0" applyNumberFormat="1" applyBorder="1" applyProtection="1">
      <protection locked="0"/>
    </xf>
    <xf numFmtId="0" fontId="19" fillId="0" borderId="10" xfId="0" applyFont="1" applyBorder="1" applyAlignment="1" applyProtection="1">
      <alignment vertical="center" wrapText="1"/>
      <protection locked="0"/>
    </xf>
    <xf numFmtId="0" fontId="19" fillId="0" borderId="10" xfId="0" applyFont="1" applyBorder="1" applyProtection="1">
      <protection locked="0"/>
    </xf>
    <xf numFmtId="0" fontId="19" fillId="0" borderId="10" xfId="0" applyFont="1" applyBorder="1" applyAlignment="1" applyProtection="1">
      <alignment horizontal="center" vertical="center"/>
      <protection locked="0"/>
    </xf>
    <xf numFmtId="14" fontId="19" fillId="0" borderId="10" xfId="0" applyNumberFormat="1"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14" fontId="19" fillId="0" borderId="10" xfId="0" applyNumberFormat="1" applyFont="1" applyBorder="1" applyProtection="1">
      <protection locked="0"/>
    </xf>
    <xf numFmtId="14" fontId="19" fillId="0" borderId="10" xfId="0" applyNumberFormat="1" applyFont="1" applyBorder="1" applyAlignment="1" applyProtection="1">
      <alignment horizontal="center" vertical="center"/>
      <protection locked="0"/>
    </xf>
    <xf numFmtId="0" fontId="19" fillId="0" borderId="10" xfId="0" applyFont="1" applyBorder="1" applyAlignment="1" applyProtection="1">
      <alignment horizontal="center" wrapText="1"/>
      <protection locked="0"/>
    </xf>
    <xf numFmtId="0" fontId="13" fillId="39" borderId="12" xfId="0" applyFont="1" applyFill="1" applyBorder="1" applyAlignment="1" applyProtection="1">
      <alignment horizontal="center" vertical="center" wrapText="1"/>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wrapText="1"/>
      <protection locked="0"/>
    </xf>
    <xf numFmtId="0" fontId="0" fillId="0" borderId="15" xfId="0" applyBorder="1" applyAlignment="1" applyProtection="1">
      <alignment horizontal="center" vertical="center"/>
      <protection hidden="1"/>
    </xf>
    <xf numFmtId="0" fontId="0" fillId="0" borderId="15"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0" fillId="0" borderId="15" xfId="0" applyBorder="1" applyAlignment="1" applyProtection="1">
      <alignment horizontal="center" vertical="center" wrapText="1"/>
      <protection hidden="1"/>
    </xf>
    <xf numFmtId="0" fontId="0" fillId="0" borderId="15" xfId="0" applyBorder="1" applyAlignment="1" applyProtection="1">
      <alignment vertical="center"/>
      <protection locked="0"/>
    </xf>
    <xf numFmtId="14" fontId="0" fillId="0" borderId="15" xfId="0" applyNumberFormat="1" applyBorder="1" applyAlignment="1" applyProtection="1">
      <alignment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wrapText="1"/>
      <protection locked="0"/>
    </xf>
    <xf numFmtId="0" fontId="25" fillId="0" borderId="43" xfId="0" applyFont="1" applyBorder="1" applyAlignment="1" applyProtection="1">
      <alignment horizontal="center" vertical="center" wrapText="1"/>
      <protection locked="0"/>
    </xf>
    <xf numFmtId="0" fontId="0" fillId="0" borderId="43" xfId="0" applyBorder="1" applyAlignment="1" applyProtection="1">
      <alignment vertical="center" wrapText="1"/>
      <protection locked="0"/>
    </xf>
    <xf numFmtId="0" fontId="0" fillId="0" borderId="43" xfId="0" applyBorder="1" applyAlignment="1" applyProtection="1">
      <alignment horizontal="left" vertical="center" wrapText="1"/>
      <protection locked="0"/>
    </xf>
    <xf numFmtId="0" fontId="0" fillId="0" borderId="43" xfId="0" applyBorder="1" applyAlignment="1" applyProtection="1">
      <alignment horizontal="center" vertical="center"/>
      <protection hidden="1"/>
    </xf>
    <xf numFmtId="0" fontId="0" fillId="0" borderId="43" xfId="0" applyBorder="1" applyAlignment="1" applyProtection="1">
      <alignment horizontal="center" vertical="center"/>
      <protection locked="0"/>
    </xf>
    <xf numFmtId="0" fontId="0" fillId="0" borderId="43" xfId="0" applyBorder="1" applyProtection="1">
      <protection hidden="1"/>
    </xf>
    <xf numFmtId="0" fontId="0" fillId="0" borderId="43" xfId="0" applyBorder="1" applyProtection="1">
      <protection locked="0"/>
    </xf>
    <xf numFmtId="0" fontId="0" fillId="0" borderId="43" xfId="0" applyBorder="1" applyAlignment="1" applyProtection="1">
      <alignment vertical="center"/>
      <protection locked="0"/>
    </xf>
    <xf numFmtId="14" fontId="0" fillId="0" borderId="43" xfId="0" applyNumberFormat="1" applyBorder="1" applyAlignment="1" applyProtection="1">
      <alignment vertical="center"/>
      <protection locked="0"/>
    </xf>
    <xf numFmtId="0" fontId="0" fillId="0" borderId="44" xfId="0" applyBorder="1" applyAlignment="1" applyProtection="1">
      <alignment horizontal="center" vertical="center" wrapText="1"/>
      <protection locked="0"/>
    </xf>
    <xf numFmtId="0" fontId="0" fillId="0" borderId="10" xfId="0" applyBorder="1" applyAlignment="1" applyProtection="1">
      <alignment horizontal="left" vertical="center" wrapText="1"/>
      <protection locked="0"/>
    </xf>
    <xf numFmtId="0" fontId="30" fillId="0" borderId="10" xfId="0" applyFont="1" applyBorder="1" applyAlignment="1">
      <alignment horizontal="center" vertical="center" wrapText="1" readingOrder="1"/>
    </xf>
    <xf numFmtId="0" fontId="26" fillId="0" borderId="10" xfId="0" applyFont="1" applyBorder="1" applyAlignment="1">
      <alignment horizontal="center" vertical="center" wrapText="1" readingOrder="1"/>
    </xf>
    <xf numFmtId="0" fontId="26" fillId="0" borderId="11" xfId="0" applyFont="1" applyBorder="1" applyAlignment="1">
      <alignment horizontal="center" vertical="top" wrapText="1"/>
    </xf>
    <xf numFmtId="0" fontId="26" fillId="0" borderId="35" xfId="0" applyFont="1" applyBorder="1" applyAlignment="1">
      <alignment horizontal="center" vertical="top" wrapText="1"/>
    </xf>
    <xf numFmtId="0" fontId="26" fillId="0" borderId="20" xfId="0" applyFont="1" applyBorder="1" applyAlignment="1">
      <alignment horizontal="center" vertical="top" wrapText="1"/>
    </xf>
    <xf numFmtId="0" fontId="31" fillId="0" borderId="11"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20" xfId="0" applyFont="1" applyBorder="1" applyAlignment="1">
      <alignment horizontal="center" vertical="center" wrapText="1"/>
    </xf>
    <xf numFmtId="0" fontId="0" fillId="0" borderId="11" xfId="0" applyBorder="1" applyAlignment="1">
      <alignment horizontal="center"/>
    </xf>
    <xf numFmtId="0" fontId="0" fillId="0" borderId="35" xfId="0" applyBorder="1" applyAlignment="1">
      <alignment horizontal="center"/>
    </xf>
    <xf numFmtId="0" fontId="0" fillId="0" borderId="20" xfId="0" applyBorder="1" applyAlignment="1">
      <alignment horizontal="center"/>
    </xf>
    <xf numFmtId="0" fontId="31" fillId="0" borderId="11" xfId="0" applyFont="1" applyBorder="1" applyAlignment="1">
      <alignment horizontal="center" vertical="center"/>
    </xf>
    <xf numFmtId="0" fontId="31" fillId="0" borderId="35" xfId="0" applyFont="1" applyBorder="1" applyAlignment="1">
      <alignment horizontal="center" vertical="center"/>
    </xf>
    <xf numFmtId="0" fontId="31" fillId="0" borderId="20" xfId="0" applyFont="1" applyBorder="1" applyAlignment="1">
      <alignment horizontal="center" vertical="center"/>
    </xf>
    <xf numFmtId="0" fontId="27" fillId="40" borderId="10" xfId="0" applyFont="1" applyFill="1" applyBorder="1" applyAlignment="1">
      <alignment horizontal="center" vertical="top" wrapText="1" readingOrder="1"/>
    </xf>
    <xf numFmtId="0" fontId="28" fillId="40" borderId="11" xfId="0" applyFont="1" applyFill="1" applyBorder="1" applyAlignment="1">
      <alignment horizontal="center" vertical="top" wrapText="1" readingOrder="1"/>
    </xf>
    <xf numFmtId="0" fontId="28" fillId="40" borderId="20" xfId="0" applyFont="1" applyFill="1" applyBorder="1" applyAlignment="1">
      <alignment horizontal="center" vertical="top" wrapText="1" readingOrder="1"/>
    </xf>
    <xf numFmtId="0" fontId="29" fillId="41" borderId="10" xfId="0" applyFont="1" applyFill="1" applyBorder="1" applyAlignment="1">
      <alignment horizontal="center" vertical="top" wrapText="1" readingOrder="1"/>
    </xf>
    <xf numFmtId="0" fontId="0" fillId="0" borderId="10" xfId="0" applyBorder="1" applyAlignment="1" applyProtection="1">
      <alignment horizontal="center"/>
      <protection locked="0"/>
    </xf>
    <xf numFmtId="0" fontId="0" fillId="0" borderId="17"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0" xfId="0" applyBorder="1" applyAlignment="1" applyProtection="1">
      <alignment horizontal="left" vertical="center"/>
      <protection locked="0"/>
    </xf>
    <xf numFmtId="0" fontId="0" fillId="0" borderId="15"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36"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32"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32"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0" fillId="0" borderId="32" xfId="0" applyBorder="1" applyAlignment="1" applyProtection="1">
      <alignment horizontal="right" vertical="center"/>
      <protection hidden="1"/>
    </xf>
    <xf numFmtId="0" fontId="0" fillId="0" borderId="39" xfId="0" applyBorder="1" applyAlignment="1" applyProtection="1">
      <alignment horizontal="right" vertical="center"/>
      <protection hidden="1"/>
    </xf>
    <xf numFmtId="0" fontId="0" fillId="0" borderId="32" xfId="0" applyBorder="1" applyAlignment="1" applyProtection="1">
      <alignment horizontal="left" vertical="center"/>
      <protection hidden="1"/>
    </xf>
    <xf numFmtId="0" fontId="0" fillId="0" borderId="39" xfId="0" applyBorder="1" applyAlignment="1" applyProtection="1">
      <alignment horizontal="left" vertical="center"/>
      <protection hidden="1"/>
    </xf>
    <xf numFmtId="0" fontId="0" fillId="0" borderId="3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5"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5" fillId="0" borderId="10" xfId="0" applyFont="1" applyBorder="1" applyAlignment="1" applyProtection="1">
      <alignment horizontal="center" vertical="center" wrapText="1"/>
      <protection locked="0"/>
    </xf>
    <xf numFmtId="0" fontId="0" fillId="0" borderId="15" xfId="0" applyBorder="1" applyAlignment="1" applyProtection="1">
      <alignment horizontal="left" vertical="center" wrapText="1"/>
      <protection locked="0"/>
    </xf>
    <xf numFmtId="0" fontId="0" fillId="0" borderId="10" xfId="0" quotePrefix="1" applyBorder="1" applyAlignment="1" applyProtection="1">
      <alignment horizontal="left" vertical="center" wrapText="1"/>
      <protection locked="0"/>
    </xf>
    <xf numFmtId="0" fontId="0" fillId="0" borderId="3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5" xfId="0" quotePrefix="1" applyBorder="1" applyAlignment="1" applyProtection="1">
      <alignment horizontal="left" vertical="center" wrapText="1"/>
      <protection locked="0"/>
    </xf>
    <xf numFmtId="0" fontId="0" fillId="0" borderId="15"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13" fillId="38" borderId="12" xfId="0" applyFont="1" applyFill="1" applyBorder="1" applyAlignment="1" applyProtection="1">
      <alignment horizontal="center" vertical="center" wrapText="1"/>
      <protection hidden="1"/>
    </xf>
    <xf numFmtId="0" fontId="0" fillId="0" borderId="13" xfId="0" applyBorder="1" applyProtection="1">
      <protection hidden="1"/>
    </xf>
    <xf numFmtId="0" fontId="13" fillId="39" borderId="10" xfId="0" applyFont="1" applyFill="1" applyBorder="1" applyAlignment="1" applyProtection="1">
      <alignment horizontal="center" vertical="center" wrapText="1"/>
      <protection locked="0"/>
    </xf>
    <xf numFmtId="0" fontId="13" fillId="39" borderId="12" xfId="0" applyFont="1" applyFill="1" applyBorder="1" applyAlignment="1" applyProtection="1">
      <alignment horizontal="center" vertical="center" wrapText="1"/>
      <protection locked="0"/>
    </xf>
    <xf numFmtId="0" fontId="0" fillId="0" borderId="13" xfId="0" applyBorder="1" applyProtection="1">
      <protection locked="0"/>
    </xf>
    <xf numFmtId="0" fontId="13" fillId="39" borderId="17" xfId="0" applyFont="1" applyFill="1" applyBorder="1" applyAlignment="1" applyProtection="1">
      <alignment horizontal="center" vertical="center" wrapText="1"/>
      <protection locked="0"/>
    </xf>
    <xf numFmtId="0" fontId="13" fillId="39" borderId="25" xfId="0" applyFont="1" applyFill="1" applyBorder="1" applyAlignment="1" applyProtection="1">
      <alignment horizontal="center" vertical="center" wrapText="1"/>
      <protection locked="0"/>
    </xf>
    <xf numFmtId="0" fontId="13" fillId="39" borderId="23" xfId="0" applyFont="1" applyFill="1" applyBorder="1" applyAlignment="1" applyProtection="1">
      <alignment horizontal="center" vertical="center" wrapText="1"/>
      <protection locked="0"/>
    </xf>
    <xf numFmtId="0" fontId="13" fillId="39" borderId="21" xfId="0" applyFont="1" applyFill="1" applyBorder="1" applyAlignment="1" applyProtection="1">
      <alignment horizontal="center" vertical="center" wrapText="1"/>
      <protection locked="0"/>
    </xf>
    <xf numFmtId="0" fontId="13" fillId="39" borderId="22" xfId="0" applyFont="1" applyFill="1" applyBorder="1" applyAlignment="1" applyProtection="1">
      <alignment horizontal="center" vertical="center" wrapText="1"/>
      <protection locked="0"/>
    </xf>
    <xf numFmtId="0" fontId="13" fillId="39" borderId="24" xfId="0" applyFont="1" applyFill="1" applyBorder="1" applyAlignment="1" applyProtection="1">
      <alignment horizontal="center" vertical="center" wrapText="1"/>
      <protection locked="0"/>
    </xf>
    <xf numFmtId="0" fontId="13" fillId="39" borderId="13" xfId="0" applyFont="1" applyFill="1" applyBorder="1" applyAlignment="1" applyProtection="1">
      <alignment horizontal="center" vertical="center" wrapText="1"/>
      <protection locked="0"/>
    </xf>
    <xf numFmtId="0" fontId="16" fillId="38" borderId="33" xfId="0" applyFont="1" applyFill="1" applyBorder="1" applyAlignment="1" applyProtection="1">
      <alignment horizontal="center" vertical="center" wrapText="1"/>
      <protection locked="0"/>
    </xf>
    <xf numFmtId="0" fontId="16" fillId="38" borderId="34" xfId="0" applyFont="1" applyFill="1" applyBorder="1" applyAlignment="1" applyProtection="1">
      <alignment horizontal="center" vertical="center" wrapText="1"/>
      <protection locked="0"/>
    </xf>
    <xf numFmtId="0" fontId="0" fillId="0" borderId="37" xfId="0" applyBorder="1" applyAlignment="1" applyProtection="1">
      <alignment horizontal="center" vertical="center"/>
      <protection locked="0"/>
    </xf>
    <xf numFmtId="0" fontId="0" fillId="0" borderId="37"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13" fillId="39" borderId="30" xfId="0" applyFont="1" applyFill="1" applyBorder="1" applyAlignment="1" applyProtection="1">
      <alignment horizontal="center" vertical="center" wrapText="1"/>
      <protection locked="0"/>
    </xf>
    <xf numFmtId="0" fontId="13" fillId="39" borderId="0" xfId="0" applyFont="1" applyFill="1" applyBorder="1" applyAlignment="1" applyProtection="1">
      <alignment horizontal="center" vertical="center" wrapText="1"/>
      <protection locked="0"/>
    </xf>
    <xf numFmtId="0" fontId="16" fillId="38" borderId="17" xfId="0" applyFont="1" applyFill="1" applyBorder="1" applyAlignment="1" applyProtection="1">
      <alignment horizontal="center" vertical="center" wrapText="1"/>
      <protection locked="0"/>
    </xf>
    <xf numFmtId="0" fontId="16" fillId="38" borderId="23" xfId="0" applyFont="1" applyFill="1" applyBorder="1" applyAlignment="1" applyProtection="1">
      <alignment horizontal="center" vertical="center" wrapText="1"/>
      <protection locked="0"/>
    </xf>
    <xf numFmtId="0" fontId="16" fillId="38" borderId="30" xfId="0" applyFont="1" applyFill="1" applyBorder="1" applyAlignment="1" applyProtection="1">
      <alignment horizontal="center" vertical="center" wrapText="1"/>
      <protection locked="0"/>
    </xf>
    <xf numFmtId="0" fontId="16" fillId="38" borderId="31" xfId="0" applyFont="1" applyFill="1" applyBorder="1" applyAlignment="1" applyProtection="1">
      <alignment horizontal="center" vertical="center" wrapText="1"/>
      <protection locked="0"/>
    </xf>
    <xf numFmtId="0" fontId="0" fillId="0" borderId="10" xfId="0" applyBorder="1" applyAlignment="1">
      <alignment horizontal="center" vertical="center"/>
    </xf>
    <xf numFmtId="0" fontId="16" fillId="0" borderId="10" xfId="0" applyFont="1" applyBorder="1" applyAlignment="1">
      <alignment horizontal="center" vertical="center"/>
    </xf>
    <xf numFmtId="0" fontId="16" fillId="0" borderId="10" xfId="0" applyFont="1" applyBorder="1" applyAlignment="1">
      <alignment horizontal="right"/>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6" fillId="0" borderId="11" xfId="0" applyFont="1" applyBorder="1" applyAlignment="1">
      <alignment horizontal="center" vertical="center"/>
    </xf>
    <xf numFmtId="0" fontId="16" fillId="0" borderId="20" xfId="0" applyFont="1" applyBorder="1" applyAlignment="1">
      <alignment horizontal="center" vertical="center"/>
    </xf>
    <xf numFmtId="0" fontId="21" fillId="0" borderId="26" xfId="0" applyFont="1" applyFill="1" applyBorder="1" applyAlignment="1">
      <alignment horizontal="center" vertical="top"/>
    </xf>
    <xf numFmtId="0" fontId="21" fillId="0" borderId="27" xfId="0" applyFont="1" applyFill="1" applyBorder="1" applyAlignment="1">
      <alignment horizontal="center" vertical="top"/>
    </xf>
    <xf numFmtId="0" fontId="21" fillId="0" borderId="28" xfId="0" applyFont="1" applyFill="1" applyBorder="1" applyAlignment="1">
      <alignment horizontal="center" vertical="top"/>
    </xf>
    <xf numFmtId="0" fontId="20" fillId="33" borderId="0" xfId="0" applyFont="1" applyFill="1" applyAlignment="1">
      <alignment horizontal="center" vertical="center"/>
    </xf>
    <xf numFmtId="0" fontId="20" fillId="33" borderId="0" xfId="0" applyFont="1" applyFill="1" applyAlignment="1">
      <alignment horizontal="right" vertical="center" textRotation="90" wrapText="1"/>
    </xf>
    <xf numFmtId="0" fontId="20" fillId="33" borderId="0" xfId="0" applyFont="1" applyFill="1" applyAlignment="1">
      <alignment horizontal="center" wrapText="1"/>
    </xf>
    <xf numFmtId="0" fontId="16" fillId="0" borderId="0" xfId="0" applyFont="1" applyAlignment="1">
      <alignment horizontal="center"/>
    </xf>
    <xf numFmtId="0" fontId="0" fillId="0" borderId="10" xfId="0" applyFill="1" applyBorder="1" applyAlignment="1">
      <alignment horizontal="left" vertical="center" wrapText="1"/>
    </xf>
    <xf numFmtId="0" fontId="16" fillId="0" borderId="10" xfId="0" applyFont="1" applyFill="1" applyBorder="1" applyAlignment="1">
      <alignment horizontal="center"/>
    </xf>
    <xf numFmtId="0" fontId="21" fillId="0" borderId="10" xfId="0" applyFont="1" applyFill="1" applyBorder="1" applyAlignment="1">
      <alignment horizontal="center" vertical="top"/>
    </xf>
    <xf numFmtId="0" fontId="21" fillId="0" borderId="10"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Border="1" applyAlignment="1">
      <alignment horizontal="center"/>
    </xf>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Millares" xfId="43" builtinId="3"/>
    <cellStyle name="Moneda" xfId="44" builtinId="4"/>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451">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s>
  <tableStyles count="0" defaultTableStyle="TableStyleMedium2" defaultPivotStyle="PivotStyleLight16"/>
  <colors>
    <mruColors>
      <color rgb="FFEF97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73025</xdr:rowOff>
    </xdr:from>
    <xdr:to>
      <xdr:col>2</xdr:col>
      <xdr:colOff>533164</xdr:colOff>
      <xdr:row>3</xdr:row>
      <xdr:rowOff>130175</xdr:rowOff>
    </xdr:to>
    <xdr:pic>
      <xdr:nvPicPr>
        <xdr:cNvPr id="2" name="Picture 20"/>
        <xdr:cNvPicPr>
          <a:picLocks noChangeAspect="1" noChangeArrowheads="1"/>
        </xdr:cNvPicPr>
      </xdr:nvPicPr>
      <xdr:blipFill>
        <a:blip xmlns:r="http://schemas.openxmlformats.org/officeDocument/2006/relationships" r:embed="rId1" cstate="print"/>
        <a:srcRect/>
        <a:stretch>
          <a:fillRect/>
        </a:stretch>
      </xdr:blipFill>
      <xdr:spPr bwMode="auto">
        <a:xfrm>
          <a:off x="304800" y="73025"/>
          <a:ext cx="1752364" cy="6286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215900</xdr:colOff>
      <xdr:row>1</xdr:row>
      <xdr:rowOff>73025</xdr:rowOff>
    </xdr:from>
    <xdr:to>
      <xdr:col>3</xdr:col>
      <xdr:colOff>818914</xdr:colOff>
      <xdr:row>4</xdr:row>
      <xdr:rowOff>130175</xdr:rowOff>
    </xdr:to>
    <xdr:pic>
      <xdr:nvPicPr>
        <xdr:cNvPr id="2" name="Picture 20"/>
        <xdr:cNvPicPr>
          <a:picLocks noChangeAspect="1" noChangeArrowheads="1"/>
        </xdr:cNvPicPr>
      </xdr:nvPicPr>
      <xdr:blipFill>
        <a:blip xmlns:r="http://schemas.openxmlformats.org/officeDocument/2006/relationships" r:embed="rId1" cstate="print"/>
        <a:srcRect/>
        <a:stretch>
          <a:fillRect/>
        </a:stretch>
      </xdr:blipFill>
      <xdr:spPr bwMode="auto">
        <a:xfrm>
          <a:off x="549275" y="104775"/>
          <a:ext cx="1809514" cy="6286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perezr\AppData\Local\Microsoft\Windows\INetCache\Content.Outlook\XTDWA816\Riesgos%20atencion%20ciudadano%202019%20Ago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Riesgos de Gestión"/>
      <sheetName val="Calificación probabilidad"/>
      <sheetName val="Explicación de los campos"/>
      <sheetName val="Hoja2"/>
      <sheetName val="Hoja1"/>
    </sheetNames>
    <sheetDataSet>
      <sheetData sheetId="0"/>
      <sheetData sheetId="1"/>
      <sheetData sheetId="2"/>
      <sheetData sheetId="3"/>
      <sheetData sheetId="4">
        <row r="3">
          <cell r="H3" t="str">
            <v>1-Rara vez</v>
          </cell>
          <cell r="N3" t="str">
            <v>1-Insignificante</v>
          </cell>
        </row>
        <row r="4">
          <cell r="H4" t="str">
            <v>2-Improbable</v>
          </cell>
          <cell r="N4" t="str">
            <v>2-Menor</v>
          </cell>
        </row>
        <row r="5">
          <cell r="H5" t="str">
            <v>3-Posible</v>
          </cell>
          <cell r="N5" t="str">
            <v>3-Moderado</v>
          </cell>
        </row>
        <row r="6">
          <cell r="H6" t="str">
            <v>4-Probable</v>
          </cell>
          <cell r="N6" t="str">
            <v>4-Mayor</v>
          </cell>
        </row>
        <row r="7">
          <cell r="H7" t="str">
            <v>5-Casi seguro</v>
          </cell>
          <cell r="N7" t="str">
            <v>5-Catastrofico</v>
          </cell>
        </row>
        <row r="25">
          <cell r="D25">
            <v>11</v>
          </cell>
          <cell r="E25" t="str">
            <v>1-Baja</v>
          </cell>
        </row>
        <row r="26">
          <cell r="D26">
            <v>12</v>
          </cell>
          <cell r="E26" t="str">
            <v>2-Baja</v>
          </cell>
        </row>
        <row r="27">
          <cell r="D27">
            <v>13</v>
          </cell>
          <cell r="E27" t="str">
            <v>3-Moderada</v>
          </cell>
        </row>
        <row r="28">
          <cell r="D28">
            <v>14</v>
          </cell>
          <cell r="E28" t="str">
            <v>4-Alta</v>
          </cell>
        </row>
        <row r="29">
          <cell r="D29">
            <v>15</v>
          </cell>
          <cell r="E29" t="str">
            <v>5-Extrema</v>
          </cell>
        </row>
        <row r="30">
          <cell r="D30">
            <v>21</v>
          </cell>
          <cell r="E30" t="str">
            <v>2-Baja</v>
          </cell>
        </row>
        <row r="31">
          <cell r="D31">
            <v>22</v>
          </cell>
          <cell r="E31" t="str">
            <v>4-Baja</v>
          </cell>
        </row>
        <row r="32">
          <cell r="D32">
            <v>23</v>
          </cell>
          <cell r="E32" t="str">
            <v>6-Moderada</v>
          </cell>
        </row>
        <row r="33">
          <cell r="D33">
            <v>24</v>
          </cell>
          <cell r="E33" t="str">
            <v>8-Alta</v>
          </cell>
        </row>
        <row r="34">
          <cell r="D34">
            <v>25</v>
          </cell>
          <cell r="E34" t="str">
            <v>10-Extrema</v>
          </cell>
        </row>
        <row r="35">
          <cell r="D35">
            <v>31</v>
          </cell>
          <cell r="E35" t="str">
            <v>3-Baja</v>
          </cell>
        </row>
        <row r="36">
          <cell r="D36">
            <v>32</v>
          </cell>
          <cell r="E36" t="str">
            <v>6-Moderada</v>
          </cell>
        </row>
        <row r="37">
          <cell r="D37">
            <v>33</v>
          </cell>
          <cell r="E37" t="str">
            <v>9-Alta</v>
          </cell>
        </row>
        <row r="38">
          <cell r="D38">
            <v>34</v>
          </cell>
          <cell r="E38" t="str">
            <v>12-Extrema</v>
          </cell>
        </row>
        <row r="39">
          <cell r="D39">
            <v>35</v>
          </cell>
          <cell r="E39" t="str">
            <v>15-Extrema</v>
          </cell>
        </row>
        <row r="40">
          <cell r="D40">
            <v>41</v>
          </cell>
          <cell r="E40" t="str">
            <v>4-Moderada</v>
          </cell>
        </row>
        <row r="41">
          <cell r="D41">
            <v>42</v>
          </cell>
          <cell r="E41" t="str">
            <v>8-Alta</v>
          </cell>
        </row>
        <row r="42">
          <cell r="D42">
            <v>43</v>
          </cell>
          <cell r="E42" t="str">
            <v>12-Alta</v>
          </cell>
        </row>
        <row r="43">
          <cell r="D43">
            <v>44</v>
          </cell>
          <cell r="E43" t="str">
            <v>16-Extrema</v>
          </cell>
        </row>
        <row r="44">
          <cell r="D44">
            <v>45</v>
          </cell>
          <cell r="E44" t="str">
            <v>20-Extrema</v>
          </cell>
        </row>
        <row r="45">
          <cell r="D45">
            <v>51</v>
          </cell>
          <cell r="E45" t="str">
            <v>5-Alta</v>
          </cell>
        </row>
        <row r="46">
          <cell r="D46">
            <v>52</v>
          </cell>
          <cell r="E46" t="str">
            <v>10-Alta</v>
          </cell>
        </row>
        <row r="47">
          <cell r="D47">
            <v>53</v>
          </cell>
          <cell r="E47" t="str">
            <v>15-Extrema</v>
          </cell>
        </row>
        <row r="48">
          <cell r="D48">
            <v>54</v>
          </cell>
          <cell r="E48" t="str">
            <v>20-Extrema</v>
          </cell>
        </row>
        <row r="49">
          <cell r="D49">
            <v>55</v>
          </cell>
          <cell r="E49" t="str">
            <v>25-Extrema</v>
          </cell>
        </row>
        <row r="53">
          <cell r="D53">
            <v>5</v>
          </cell>
          <cell r="E53" t="str">
            <v>5-Moderada</v>
          </cell>
        </row>
        <row r="54">
          <cell r="D54">
            <v>10</v>
          </cell>
          <cell r="E54" t="str">
            <v>10-Alta</v>
          </cell>
        </row>
        <row r="55">
          <cell r="D55">
            <v>20</v>
          </cell>
          <cell r="E55" t="str">
            <v>20-Extrema</v>
          </cell>
        </row>
        <row r="56">
          <cell r="D56">
            <v>10</v>
          </cell>
          <cell r="E56" t="str">
            <v>10-Moderada</v>
          </cell>
        </row>
        <row r="57">
          <cell r="D57">
            <v>20</v>
          </cell>
          <cell r="E57" t="str">
            <v>20-Alta</v>
          </cell>
        </row>
        <row r="58">
          <cell r="D58">
            <v>40</v>
          </cell>
          <cell r="E58" t="str">
            <v>40-Extrema</v>
          </cell>
        </row>
        <row r="59">
          <cell r="D59">
            <v>15</v>
          </cell>
          <cell r="E59" t="str">
            <v>15-Alta</v>
          </cell>
        </row>
        <row r="60">
          <cell r="D60">
            <v>30</v>
          </cell>
          <cell r="E60" t="str">
            <v>30-Extrema</v>
          </cell>
        </row>
        <row r="61">
          <cell r="D61">
            <v>60</v>
          </cell>
          <cell r="E61" t="str">
            <v>60-Extrema</v>
          </cell>
        </row>
        <row r="62">
          <cell r="D62">
            <v>20</v>
          </cell>
          <cell r="E62" t="str">
            <v>20-Alta</v>
          </cell>
        </row>
        <row r="63">
          <cell r="D63">
            <v>40</v>
          </cell>
          <cell r="E63" t="str">
            <v>40-Extrema</v>
          </cell>
        </row>
        <row r="64">
          <cell r="D64">
            <v>80</v>
          </cell>
          <cell r="E64" t="str">
            <v>80-Extrema</v>
          </cell>
        </row>
        <row r="65">
          <cell r="D65">
            <v>25</v>
          </cell>
          <cell r="E65" t="str">
            <v>25-Extrema</v>
          </cell>
        </row>
        <row r="66">
          <cell r="D66">
            <v>50</v>
          </cell>
          <cell r="E66" t="str">
            <v>50-Extrema</v>
          </cell>
        </row>
        <row r="67">
          <cell r="D67">
            <v>100</v>
          </cell>
          <cell r="E67" t="str">
            <v>100-Extrema</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topLeftCell="A16" zoomScale="90" zoomScaleNormal="90" workbookViewId="0">
      <selection activeCell="C19" sqref="C19:F19"/>
    </sheetView>
  </sheetViews>
  <sheetFormatPr baseColWidth="10" defaultRowHeight="15" x14ac:dyDescent="0.25"/>
  <cols>
    <col min="5" max="7" width="16.28515625" customWidth="1"/>
    <col min="8" max="8" width="13.28515625" customWidth="1"/>
    <col min="9" max="9" width="36.7109375" customWidth="1"/>
  </cols>
  <sheetData>
    <row r="1" spans="1:9" x14ac:dyDescent="0.25">
      <c r="A1" s="109"/>
      <c r="B1" s="109"/>
      <c r="C1" s="109"/>
      <c r="D1" s="110" t="s">
        <v>148</v>
      </c>
      <c r="E1" s="111"/>
      <c r="F1" s="111"/>
      <c r="G1" s="111"/>
      <c r="H1" s="111"/>
      <c r="I1" s="16" t="s">
        <v>149</v>
      </c>
    </row>
    <row r="2" spans="1:9" x14ac:dyDescent="0.25">
      <c r="A2" s="109"/>
      <c r="B2" s="109"/>
      <c r="C2" s="109"/>
      <c r="D2" s="112"/>
      <c r="E2" s="113"/>
      <c r="F2" s="113"/>
      <c r="G2" s="113"/>
      <c r="H2" s="113"/>
      <c r="I2" s="16" t="s">
        <v>162</v>
      </c>
    </row>
    <row r="3" spans="1:9" x14ac:dyDescent="0.25">
      <c r="A3" s="109"/>
      <c r="B3" s="109"/>
      <c r="C3" s="109"/>
      <c r="D3" s="110" t="s">
        <v>93</v>
      </c>
      <c r="E3" s="111"/>
      <c r="F3" s="111"/>
      <c r="G3" s="111"/>
      <c r="H3" s="111"/>
      <c r="I3" s="114" t="s">
        <v>288</v>
      </c>
    </row>
    <row r="4" spans="1:9" x14ac:dyDescent="0.25">
      <c r="A4" s="109"/>
      <c r="B4" s="109"/>
      <c r="C4" s="109"/>
      <c r="D4" s="112"/>
      <c r="E4" s="113"/>
      <c r="F4" s="113"/>
      <c r="G4" s="113"/>
      <c r="H4" s="113"/>
      <c r="I4" s="114"/>
    </row>
    <row r="6" spans="1:9" ht="21.75" customHeight="1" x14ac:dyDescent="0.25">
      <c r="A6" s="105" t="s">
        <v>271</v>
      </c>
      <c r="B6" s="105"/>
      <c r="C6" s="105"/>
      <c r="D6" s="105"/>
      <c r="E6" s="105"/>
      <c r="F6" s="105"/>
      <c r="G6" s="105"/>
      <c r="H6" s="105"/>
      <c r="I6" s="105"/>
    </row>
    <row r="7" spans="1:9" ht="21" x14ac:dyDescent="0.25">
      <c r="A7" s="106"/>
      <c r="B7" s="107"/>
      <c r="C7" s="108" t="s">
        <v>273</v>
      </c>
      <c r="D7" s="108"/>
      <c r="E7" s="108"/>
      <c r="F7" s="108"/>
      <c r="G7" s="108" t="s">
        <v>274</v>
      </c>
      <c r="H7" s="108"/>
      <c r="I7" s="108"/>
    </row>
    <row r="8" spans="1:9" ht="60.75" customHeight="1" x14ac:dyDescent="0.25">
      <c r="A8" s="92" t="s">
        <v>275</v>
      </c>
      <c r="B8" s="92"/>
      <c r="C8" s="96" t="s">
        <v>329</v>
      </c>
      <c r="D8" s="97"/>
      <c r="E8" s="97"/>
      <c r="F8" s="98"/>
      <c r="G8" s="93" t="s">
        <v>329</v>
      </c>
      <c r="H8" s="94"/>
      <c r="I8" s="95"/>
    </row>
    <row r="9" spans="1:9" ht="84.75" customHeight="1" x14ac:dyDescent="0.25">
      <c r="A9" s="92" t="s">
        <v>276</v>
      </c>
      <c r="B9" s="92"/>
      <c r="C9" s="96" t="s">
        <v>398</v>
      </c>
      <c r="D9" s="97"/>
      <c r="E9" s="97"/>
      <c r="F9" s="98"/>
      <c r="G9" s="93" t="s">
        <v>331</v>
      </c>
      <c r="H9" s="94"/>
      <c r="I9" s="95"/>
    </row>
    <row r="10" spans="1:9" ht="60.75" customHeight="1" x14ac:dyDescent="0.25">
      <c r="A10" s="92" t="s">
        <v>277</v>
      </c>
      <c r="B10" s="92"/>
      <c r="C10" s="96" t="s">
        <v>332</v>
      </c>
      <c r="D10" s="97"/>
      <c r="E10" s="97"/>
      <c r="F10" s="98"/>
      <c r="G10" s="93" t="s">
        <v>329</v>
      </c>
      <c r="H10" s="94"/>
      <c r="I10" s="95"/>
    </row>
    <row r="11" spans="1:9" ht="60.75" customHeight="1" x14ac:dyDescent="0.25">
      <c r="A11" s="92" t="s">
        <v>278</v>
      </c>
      <c r="B11" s="92"/>
      <c r="C11" s="96" t="s">
        <v>329</v>
      </c>
      <c r="D11" s="97"/>
      <c r="E11" s="97"/>
      <c r="F11" s="98"/>
      <c r="G11" s="93" t="s">
        <v>399</v>
      </c>
      <c r="H11" s="94"/>
      <c r="I11" s="95"/>
    </row>
    <row r="12" spans="1:9" ht="120" customHeight="1" x14ac:dyDescent="0.25">
      <c r="A12" s="92" t="s">
        <v>279</v>
      </c>
      <c r="B12" s="92"/>
      <c r="C12" s="96" t="s">
        <v>333</v>
      </c>
      <c r="D12" s="97"/>
      <c r="E12" s="97"/>
      <c r="F12" s="98"/>
      <c r="G12" s="93" t="s">
        <v>400</v>
      </c>
      <c r="H12" s="94"/>
      <c r="I12" s="95"/>
    </row>
    <row r="13" spans="1:9" ht="138" customHeight="1" x14ac:dyDescent="0.25">
      <c r="A13" s="91" t="s">
        <v>287</v>
      </c>
      <c r="B13" s="92"/>
      <c r="C13" s="96" t="s">
        <v>402</v>
      </c>
      <c r="D13" s="97"/>
      <c r="E13" s="97"/>
      <c r="F13" s="98"/>
      <c r="G13" s="93" t="s">
        <v>401</v>
      </c>
      <c r="H13" s="94"/>
      <c r="I13" s="95"/>
    </row>
    <row r="14" spans="1:9" ht="21.75" customHeight="1" x14ac:dyDescent="0.25">
      <c r="A14" s="105" t="s">
        <v>280</v>
      </c>
      <c r="B14" s="105"/>
      <c r="C14" s="105"/>
      <c r="D14" s="105"/>
      <c r="E14" s="105"/>
      <c r="F14" s="105"/>
      <c r="G14" s="105"/>
      <c r="H14" s="105"/>
      <c r="I14" s="105"/>
    </row>
    <row r="15" spans="1:9" ht="21" x14ac:dyDescent="0.25">
      <c r="A15" s="106" t="s">
        <v>272</v>
      </c>
      <c r="B15" s="107"/>
      <c r="C15" s="108" t="s">
        <v>281</v>
      </c>
      <c r="D15" s="108"/>
      <c r="E15" s="108"/>
      <c r="F15" s="108"/>
      <c r="G15" s="108" t="s">
        <v>282</v>
      </c>
      <c r="H15" s="108"/>
      <c r="I15" s="108"/>
    </row>
    <row r="16" spans="1:9" ht="60.75" customHeight="1" x14ac:dyDescent="0.25">
      <c r="A16" s="92" t="s">
        <v>8</v>
      </c>
      <c r="B16" s="92"/>
      <c r="C16" s="93" t="s">
        <v>366</v>
      </c>
      <c r="D16" s="94"/>
      <c r="E16" s="94"/>
      <c r="F16" s="95"/>
      <c r="G16" s="93" t="s">
        <v>330</v>
      </c>
      <c r="H16" s="94"/>
      <c r="I16" s="95"/>
    </row>
    <row r="17" spans="1:9" ht="60.75" customHeight="1" x14ac:dyDescent="0.25">
      <c r="A17" s="92" t="s">
        <v>283</v>
      </c>
      <c r="B17" s="92"/>
      <c r="C17" s="93" t="s">
        <v>329</v>
      </c>
      <c r="D17" s="94"/>
      <c r="E17" s="94"/>
      <c r="F17" s="95"/>
      <c r="G17" s="96" t="s">
        <v>334</v>
      </c>
      <c r="H17" s="97"/>
      <c r="I17" s="98"/>
    </row>
    <row r="18" spans="1:9" ht="105" customHeight="1" x14ac:dyDescent="0.25">
      <c r="A18" s="92" t="s">
        <v>284</v>
      </c>
      <c r="B18" s="92"/>
      <c r="C18" s="93" t="s">
        <v>403</v>
      </c>
      <c r="D18" s="94"/>
      <c r="E18" s="94"/>
      <c r="F18" s="95"/>
      <c r="G18" s="102" t="s">
        <v>335</v>
      </c>
      <c r="H18" s="103"/>
      <c r="I18" s="104"/>
    </row>
    <row r="19" spans="1:9" ht="60.75" customHeight="1" x14ac:dyDescent="0.25">
      <c r="A19" s="92" t="s">
        <v>285</v>
      </c>
      <c r="B19" s="92"/>
      <c r="C19" s="93" t="s">
        <v>336</v>
      </c>
      <c r="D19" s="94"/>
      <c r="E19" s="94"/>
      <c r="F19" s="95"/>
      <c r="G19" s="93" t="s">
        <v>329</v>
      </c>
      <c r="H19" s="94"/>
      <c r="I19" s="95"/>
    </row>
    <row r="20" spans="1:9" ht="60.75" customHeight="1" x14ac:dyDescent="0.25">
      <c r="A20" s="92" t="s">
        <v>286</v>
      </c>
      <c r="B20" s="92"/>
      <c r="C20" s="93" t="s">
        <v>337</v>
      </c>
      <c r="D20" s="94"/>
      <c r="E20" s="94"/>
      <c r="F20" s="95"/>
      <c r="G20" s="93" t="s">
        <v>338</v>
      </c>
      <c r="H20" s="94"/>
      <c r="I20" s="95"/>
    </row>
    <row r="21" spans="1:9" ht="60.75" customHeight="1" x14ac:dyDescent="0.25">
      <c r="A21" s="91" t="s">
        <v>287</v>
      </c>
      <c r="B21" s="92"/>
      <c r="C21" s="99" t="s">
        <v>329</v>
      </c>
      <c r="D21" s="100"/>
      <c r="E21" s="100"/>
      <c r="F21" s="101"/>
      <c r="G21" s="93" t="s">
        <v>339</v>
      </c>
      <c r="H21" s="94"/>
      <c r="I21" s="95"/>
    </row>
  </sheetData>
  <mergeCells count="48">
    <mergeCell ref="G7:I7"/>
    <mergeCell ref="C7:F7"/>
    <mergeCell ref="A7:B7"/>
    <mergeCell ref="A1:C4"/>
    <mergeCell ref="D1:H2"/>
    <mergeCell ref="D3:H4"/>
    <mergeCell ref="I3:I4"/>
    <mergeCell ref="A6:I6"/>
    <mergeCell ref="A8:B8"/>
    <mergeCell ref="A9:B9"/>
    <mergeCell ref="A10:B10"/>
    <mergeCell ref="A11:B11"/>
    <mergeCell ref="A12:B12"/>
    <mergeCell ref="A19:B19"/>
    <mergeCell ref="A20:B20"/>
    <mergeCell ref="A14:I14"/>
    <mergeCell ref="A15:B15"/>
    <mergeCell ref="C16:F16"/>
    <mergeCell ref="C17:F17"/>
    <mergeCell ref="C18:F18"/>
    <mergeCell ref="G15:I15"/>
    <mergeCell ref="C15:F15"/>
    <mergeCell ref="C11:F11"/>
    <mergeCell ref="C12:F12"/>
    <mergeCell ref="G8:I8"/>
    <mergeCell ref="G9:I9"/>
    <mergeCell ref="G10:I10"/>
    <mergeCell ref="G11:I11"/>
    <mergeCell ref="G12:I12"/>
    <mergeCell ref="C8:F8"/>
    <mergeCell ref="C9:F9"/>
    <mergeCell ref="C10:F10"/>
    <mergeCell ref="A13:B13"/>
    <mergeCell ref="G13:I13"/>
    <mergeCell ref="C13:F13"/>
    <mergeCell ref="A21:B21"/>
    <mergeCell ref="C21:F21"/>
    <mergeCell ref="G21:I21"/>
    <mergeCell ref="C19:F19"/>
    <mergeCell ref="C20:F20"/>
    <mergeCell ref="G16:I16"/>
    <mergeCell ref="G17:I17"/>
    <mergeCell ref="G18:I18"/>
    <mergeCell ref="G19:I19"/>
    <mergeCell ref="G20:I20"/>
    <mergeCell ref="A16:B16"/>
    <mergeCell ref="A17:B17"/>
    <mergeCell ref="A18:B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22"/>
  <sheetViews>
    <sheetView showGridLines="0" tabSelected="1" zoomScale="69" zoomScaleNormal="69" workbookViewId="0">
      <selection activeCell="C22" sqref="C22"/>
    </sheetView>
  </sheetViews>
  <sheetFormatPr baseColWidth="10" defaultRowHeight="15" x14ac:dyDescent="0.25"/>
  <cols>
    <col min="1" max="1" width="1" style="15" customWidth="1"/>
    <col min="2" max="2" width="4.140625" style="15" bestFit="1" customWidth="1"/>
    <col min="3" max="3" width="18.140625" style="15" customWidth="1"/>
    <col min="4" max="4" width="28.42578125" style="15" customWidth="1"/>
    <col min="5" max="5" width="29" style="15" customWidth="1"/>
    <col min="6" max="6" width="20.28515625" style="15" customWidth="1"/>
    <col min="7" max="7" width="40.42578125" style="15" customWidth="1"/>
    <col min="8" max="8" width="35.28515625" style="15" customWidth="1"/>
    <col min="9" max="9" width="14.140625" style="15" customWidth="1"/>
    <col min="10" max="10" width="13.5703125" style="15" hidden="1" customWidth="1"/>
    <col min="11" max="11" width="11.85546875" style="15" hidden="1" customWidth="1"/>
    <col min="12" max="12" width="15.140625" style="15" customWidth="1"/>
    <col min="13" max="13" width="14.5703125" style="15" hidden="1" customWidth="1"/>
    <col min="14" max="14" width="14.5703125" style="15" customWidth="1"/>
    <col min="15" max="15" width="29.42578125" style="15" customWidth="1"/>
    <col min="16" max="16" width="15.7109375" style="15" customWidth="1"/>
    <col min="17" max="17" width="11.42578125" style="41" hidden="1" customWidth="1"/>
    <col min="18" max="18" width="16.140625" style="15" customWidth="1"/>
    <col min="19" max="19" width="10.28515625" style="41" hidden="1" customWidth="1"/>
    <col min="20" max="20" width="14.5703125" style="15" customWidth="1"/>
    <col min="21" max="21" width="11.42578125" style="41" hidden="1" customWidth="1"/>
    <col min="22" max="22" width="14.85546875" style="15" customWidth="1"/>
    <col min="23" max="23" width="1.85546875" style="41" hidden="1" customWidth="1"/>
    <col min="24" max="24" width="14.42578125" style="15" customWidth="1"/>
    <col min="25" max="25" width="11.42578125" style="41" hidden="1" customWidth="1"/>
    <col min="26" max="26" width="19.85546875" style="15" customWidth="1"/>
    <col min="27" max="27" width="11.42578125" style="41" hidden="1" customWidth="1"/>
    <col min="28" max="28" width="13.140625" style="15" customWidth="1"/>
    <col min="29" max="29" width="11.42578125" style="41" hidden="1" customWidth="1"/>
    <col min="30" max="30" width="11.42578125" style="15" customWidth="1"/>
    <col min="31" max="31" width="71.85546875" style="15" customWidth="1"/>
    <col min="32" max="33" width="11.42578125" style="15" customWidth="1"/>
    <col min="34" max="34" width="12.85546875" style="15" customWidth="1"/>
    <col min="35" max="36" width="12.85546875" style="15" hidden="1" customWidth="1"/>
    <col min="37" max="37" width="16.140625" style="15" customWidth="1"/>
    <col min="38" max="38" width="14.28515625" style="15" customWidth="1"/>
    <col min="39" max="39" width="13.42578125" style="15" customWidth="1"/>
    <col min="40" max="40" width="9.7109375" style="15" hidden="1" customWidth="1"/>
    <col min="41" max="41" width="11.140625" style="15" hidden="1" customWidth="1"/>
    <col min="42" max="42" width="15.42578125" style="15" customWidth="1"/>
    <col min="43" max="43" width="10.5703125" style="15" hidden="1" customWidth="1"/>
    <col min="44" max="44" width="12.140625" style="15" hidden="1" customWidth="1"/>
    <col min="45" max="45" width="15.42578125" style="15" customWidth="1"/>
    <col min="46" max="46" width="19.42578125" style="15" hidden="1" customWidth="1"/>
    <col min="47" max="47" width="16.85546875" style="15" customWidth="1"/>
    <col min="48" max="48" width="34.28515625" style="15" customWidth="1"/>
    <col min="49" max="49" width="21.42578125" style="15" customWidth="1"/>
    <col min="50" max="50" width="12.7109375" style="15" bestFit="1" customWidth="1"/>
    <col min="51" max="51" width="23.42578125" style="15" customWidth="1"/>
    <col min="52" max="52" width="17" style="15" customWidth="1"/>
    <col min="53" max="16384" width="11.42578125" style="15"/>
  </cols>
  <sheetData>
    <row r="1" spans="2:53" ht="2.25" customHeight="1" x14ac:dyDescent="0.25"/>
    <row r="2" spans="2:53" x14ac:dyDescent="0.25">
      <c r="B2" s="109"/>
      <c r="C2" s="109"/>
      <c r="D2" s="109"/>
      <c r="E2" s="110" t="s">
        <v>148</v>
      </c>
      <c r="F2" s="111"/>
      <c r="G2" s="111"/>
      <c r="H2" s="16" t="s">
        <v>149</v>
      </c>
    </row>
    <row r="3" spans="2:53" x14ac:dyDescent="0.25">
      <c r="B3" s="109"/>
      <c r="C3" s="109"/>
      <c r="D3" s="109"/>
      <c r="E3" s="112"/>
      <c r="F3" s="113"/>
      <c r="G3" s="113"/>
      <c r="H3" s="16" t="s">
        <v>162</v>
      </c>
    </row>
    <row r="4" spans="2:53" x14ac:dyDescent="0.25">
      <c r="B4" s="109"/>
      <c r="C4" s="109"/>
      <c r="D4" s="109"/>
      <c r="E4" s="110" t="s">
        <v>93</v>
      </c>
      <c r="F4" s="111"/>
      <c r="G4" s="111"/>
      <c r="H4" s="114" t="s">
        <v>288</v>
      </c>
    </row>
    <row r="5" spans="2:53" x14ac:dyDescent="0.25">
      <c r="B5" s="109"/>
      <c r="C5" s="109"/>
      <c r="D5" s="109"/>
      <c r="E5" s="112"/>
      <c r="F5" s="113"/>
      <c r="G5" s="113"/>
      <c r="H5" s="114"/>
    </row>
    <row r="7" spans="2:53" ht="15" customHeight="1" x14ac:dyDescent="0.25">
      <c r="B7" s="148" t="s">
        <v>151</v>
      </c>
      <c r="C7" s="148" t="s">
        <v>142</v>
      </c>
      <c r="D7" s="148" t="s">
        <v>4</v>
      </c>
      <c r="E7" s="148" t="s">
        <v>145</v>
      </c>
      <c r="F7" s="148" t="s">
        <v>211</v>
      </c>
      <c r="G7" s="148" t="s">
        <v>143</v>
      </c>
      <c r="H7" s="148" t="s">
        <v>144</v>
      </c>
      <c r="I7" s="148" t="s">
        <v>136</v>
      </c>
      <c r="J7" s="148"/>
      <c r="K7" s="148"/>
      <c r="L7" s="148"/>
      <c r="M7" s="148"/>
      <c r="N7" s="148"/>
      <c r="O7" s="148" t="s">
        <v>201</v>
      </c>
      <c r="P7" s="149" t="s">
        <v>261</v>
      </c>
      <c r="Q7" s="146"/>
      <c r="R7" s="149" t="s">
        <v>262</v>
      </c>
      <c r="S7" s="146"/>
      <c r="T7" s="149" t="s">
        <v>263</v>
      </c>
      <c r="U7" s="146"/>
      <c r="V7" s="149" t="s">
        <v>264</v>
      </c>
      <c r="W7" s="146"/>
      <c r="X7" s="149" t="s">
        <v>265</v>
      </c>
      <c r="Y7" s="146"/>
      <c r="Z7" s="149" t="s">
        <v>266</v>
      </c>
      <c r="AA7" s="146"/>
      <c r="AB7" s="149" t="s">
        <v>267</v>
      </c>
      <c r="AC7" s="146"/>
      <c r="AD7" s="148" t="s">
        <v>98</v>
      </c>
      <c r="AE7" s="148" t="s">
        <v>202</v>
      </c>
      <c r="AF7" s="148" t="s">
        <v>192</v>
      </c>
      <c r="AG7" s="148" t="s">
        <v>193</v>
      </c>
      <c r="AH7" s="148" t="s">
        <v>196</v>
      </c>
      <c r="AI7" s="166" t="s">
        <v>160</v>
      </c>
      <c r="AJ7" s="167"/>
      <c r="AK7" s="148" t="s">
        <v>197</v>
      </c>
      <c r="AL7" s="148" t="s">
        <v>256</v>
      </c>
      <c r="AM7" s="148" t="s">
        <v>260</v>
      </c>
      <c r="AN7" s="151" t="s">
        <v>137</v>
      </c>
      <c r="AO7" s="152"/>
      <c r="AP7" s="152"/>
      <c r="AQ7" s="152"/>
      <c r="AR7" s="152"/>
      <c r="AS7" s="152"/>
      <c r="AT7" s="152"/>
      <c r="AU7" s="153"/>
      <c r="AV7" s="164" t="s">
        <v>198</v>
      </c>
      <c r="AW7" s="165"/>
      <c r="AX7" s="165"/>
      <c r="AY7" s="165"/>
      <c r="AZ7" s="165"/>
      <c r="BA7" s="165"/>
    </row>
    <row r="8" spans="2:53" ht="15" customHeight="1" x14ac:dyDescent="0.25">
      <c r="B8" s="148"/>
      <c r="C8" s="148"/>
      <c r="D8" s="148"/>
      <c r="E8" s="148"/>
      <c r="F8" s="148"/>
      <c r="G8" s="148"/>
      <c r="H8" s="148"/>
      <c r="I8" s="149" t="s">
        <v>0</v>
      </c>
      <c r="J8" s="32"/>
      <c r="K8" s="32"/>
      <c r="L8" s="149" t="s">
        <v>1</v>
      </c>
      <c r="M8" s="32"/>
      <c r="N8" s="149" t="s">
        <v>138</v>
      </c>
      <c r="O8" s="148"/>
      <c r="P8" s="150"/>
      <c r="Q8" s="147"/>
      <c r="R8" s="150"/>
      <c r="S8" s="147"/>
      <c r="T8" s="150"/>
      <c r="U8" s="147"/>
      <c r="V8" s="150"/>
      <c r="W8" s="147"/>
      <c r="X8" s="150"/>
      <c r="Y8" s="147"/>
      <c r="Z8" s="150"/>
      <c r="AA8" s="147"/>
      <c r="AB8" s="150"/>
      <c r="AC8" s="147"/>
      <c r="AD8" s="148"/>
      <c r="AE8" s="148"/>
      <c r="AF8" s="148"/>
      <c r="AG8" s="148"/>
      <c r="AH8" s="148"/>
      <c r="AI8" s="168"/>
      <c r="AJ8" s="169"/>
      <c r="AK8" s="148"/>
      <c r="AL8" s="148"/>
      <c r="AM8" s="148"/>
      <c r="AN8" s="154"/>
      <c r="AO8" s="155"/>
      <c r="AP8" s="155"/>
      <c r="AQ8" s="155"/>
      <c r="AR8" s="155"/>
      <c r="AS8" s="155"/>
      <c r="AT8" s="155"/>
      <c r="AU8" s="156"/>
      <c r="AV8" s="154"/>
      <c r="AW8" s="155"/>
      <c r="AX8" s="155"/>
      <c r="AY8" s="155"/>
      <c r="AZ8" s="155"/>
      <c r="BA8" s="155"/>
    </row>
    <row r="9" spans="2:53" ht="163.5" customHeight="1" thickBot="1" x14ac:dyDescent="0.3">
      <c r="B9" s="149"/>
      <c r="C9" s="149"/>
      <c r="D9" s="149"/>
      <c r="E9" s="149"/>
      <c r="F9" s="149"/>
      <c r="G9" s="149"/>
      <c r="H9" s="149"/>
      <c r="I9" s="157"/>
      <c r="J9" s="31" t="s">
        <v>0</v>
      </c>
      <c r="K9" s="31" t="s">
        <v>130</v>
      </c>
      <c r="L9" s="157"/>
      <c r="M9" s="31" t="s">
        <v>83</v>
      </c>
      <c r="N9" s="157"/>
      <c r="O9" s="149"/>
      <c r="P9" s="150"/>
      <c r="Q9" s="147"/>
      <c r="R9" s="150"/>
      <c r="S9" s="147"/>
      <c r="T9" s="150"/>
      <c r="U9" s="147"/>
      <c r="V9" s="150"/>
      <c r="W9" s="147"/>
      <c r="X9" s="150"/>
      <c r="Y9" s="147"/>
      <c r="Z9" s="150"/>
      <c r="AA9" s="147"/>
      <c r="AB9" s="150"/>
      <c r="AC9" s="147"/>
      <c r="AD9" s="149"/>
      <c r="AE9" s="149"/>
      <c r="AF9" s="149"/>
      <c r="AG9" s="149"/>
      <c r="AH9" s="149"/>
      <c r="AI9" s="168"/>
      <c r="AJ9" s="169"/>
      <c r="AK9" s="149"/>
      <c r="AL9" s="149"/>
      <c r="AM9" s="149"/>
      <c r="AN9" s="166" t="s">
        <v>0</v>
      </c>
      <c r="AO9" s="167"/>
      <c r="AP9" s="33" t="s">
        <v>0</v>
      </c>
      <c r="AQ9" s="158" t="s">
        <v>1</v>
      </c>
      <c r="AR9" s="159"/>
      <c r="AS9" s="33" t="s">
        <v>1</v>
      </c>
      <c r="AT9" s="31" t="s">
        <v>2</v>
      </c>
      <c r="AU9" s="33" t="s">
        <v>138</v>
      </c>
      <c r="AV9" s="33" t="s">
        <v>199</v>
      </c>
      <c r="AW9" s="33" t="s">
        <v>146</v>
      </c>
      <c r="AX9" s="33" t="s">
        <v>147</v>
      </c>
      <c r="AY9" s="33" t="s">
        <v>200</v>
      </c>
      <c r="AZ9" s="43" t="s">
        <v>270</v>
      </c>
      <c r="BA9" s="66" t="s">
        <v>360</v>
      </c>
    </row>
    <row r="10" spans="2:53" ht="150.75" customHeight="1" x14ac:dyDescent="0.25">
      <c r="B10" s="133">
        <v>1</v>
      </c>
      <c r="C10" s="135" t="s">
        <v>299</v>
      </c>
      <c r="D10" s="135" t="s">
        <v>289</v>
      </c>
      <c r="E10" s="135" t="s">
        <v>291</v>
      </c>
      <c r="F10" s="137" t="s">
        <v>15</v>
      </c>
      <c r="G10" s="30" t="s">
        <v>293</v>
      </c>
      <c r="H10" s="143" t="s">
        <v>348</v>
      </c>
      <c r="I10" s="144" t="str">
        <f>'Calificación probabilidad'!E13</f>
        <v>2-Improbable</v>
      </c>
      <c r="J10" s="121" t="str">
        <f>MID(I10,1,1)</f>
        <v>2</v>
      </c>
      <c r="K10" s="141">
        <f>VALUE(IF(L10="Catastrofico",5,IF(L10="Mayor",4,IF(L10="Moderado",3,IF(L10="Menor",2,IF(L10="Insignificante",1,0))))))</f>
        <v>3</v>
      </c>
      <c r="L10" s="121" t="s">
        <v>38</v>
      </c>
      <c r="M10" s="115">
        <f>VALUE(CONCATENATE(J10,K10))</f>
        <v>23</v>
      </c>
      <c r="N10" s="115" t="str">
        <f>VLOOKUP(M10,Hoja2!$D$25:$E$49,2,0)</f>
        <v>6-Moderada</v>
      </c>
      <c r="O10" s="50" t="s">
        <v>295</v>
      </c>
      <c r="P10" s="28" t="s">
        <v>177</v>
      </c>
      <c r="Q10" s="29">
        <f>IF(P10="asignado",15,0)</f>
        <v>15</v>
      </c>
      <c r="R10" s="28" t="s">
        <v>179</v>
      </c>
      <c r="S10" s="29">
        <f>IF(R10="adecuado",15,0)</f>
        <v>15</v>
      </c>
      <c r="T10" s="28" t="s">
        <v>181</v>
      </c>
      <c r="U10" s="29">
        <f>IF(T10="oportuna",15,0)</f>
        <v>15</v>
      </c>
      <c r="V10" s="28" t="s">
        <v>183</v>
      </c>
      <c r="W10" s="29">
        <f>IF(V10="prevenir",15,IF(V10="detectar",10,0))</f>
        <v>15</v>
      </c>
      <c r="X10" s="28" t="s">
        <v>186</v>
      </c>
      <c r="Y10" s="29">
        <f>IF(X10="confiable",15,0)</f>
        <v>15</v>
      </c>
      <c r="Z10" s="50" t="s">
        <v>188</v>
      </c>
      <c r="AA10" s="29">
        <f>IF(Z10="Se investigan y resuelven oportunamente ",15,0)</f>
        <v>15</v>
      </c>
      <c r="AB10" s="28" t="s">
        <v>189</v>
      </c>
      <c r="AC10" s="29">
        <f>IF(AB10="completa",10,IF(AB10="incompleta",5,0))</f>
        <v>10</v>
      </c>
      <c r="AD10" s="29">
        <f t="shared" ref="AD10:AD22" si="0">Q10+S10+U10+W10+Y10+AA10+AC10</f>
        <v>100</v>
      </c>
      <c r="AE10" s="53" t="s">
        <v>349</v>
      </c>
      <c r="AF10" s="29" t="str">
        <f>IF(AD10&lt;=85,"Débil",IF(AND(AD10&gt;=86,AD10&lt;=95),"Moderado",IF(AD10&gt;95,"Fuerte")))</f>
        <v>Fuerte</v>
      </c>
      <c r="AG10" s="28" t="s">
        <v>194</v>
      </c>
      <c r="AH10" s="29" t="str">
        <f>IF(AND(AF10="Fuerte",AG10="Fuerte"),"Fuerte",IF(AND(AF10="Fuerte",AG10="Moderado"),"Moderado",IF(AND(AF10="Fuerte",AG10="Débil"),"Débil",IF(AND(AF10="Moderado",AG10="Fuerte"),"Moderado",IF(AND(AF10="Moderado",AG10="Moderado"),"Moderado",IF(AND(AF10="Moderado",AG10="Débil"),"Débil",IF(AND(AF10="Débil",AG10="Fuerte"),"Débil",IF(AND(AF10="Débil",AG10="Moderado"),"Débil",IF(AND(AF10="Débil",AG10="Débil"),"Débil",)))))))))</f>
        <v>Fuerte</v>
      </c>
      <c r="AI10" s="29">
        <f>IF(AH10="Débil",0,IF(AH10="Moderado",75,IF(AH10="Fuerte",100,)))</f>
        <v>100</v>
      </c>
      <c r="AJ10" s="115">
        <f>AVERAGE(AI10:AI11)</f>
        <v>100</v>
      </c>
      <c r="AK10" s="115" t="str">
        <f>IF(AJ10&lt;50,"Débil",IF(AND(AJ10&gt;=50,AJ10&lt;99),"Moderado",IF(AJ10=100,"Fuerte",)))</f>
        <v>Fuerte</v>
      </c>
      <c r="AL10" s="121" t="s">
        <v>257</v>
      </c>
      <c r="AM10" s="121" t="s">
        <v>257</v>
      </c>
      <c r="AN10" s="115">
        <f>VALUE(IF(AND(AK10="Fuerte",AL10="Directamente"),J10-2,IF(AND(AK10="Fuerte",AL10="No disminuye"),J10,IF(AND(AK10="Moderado",AL10="directamente"),J10-1,IF(AND(AK10="Moderado",AL10="no disminuye"),J10,J10)))))</f>
        <v>0</v>
      </c>
      <c r="AO10" s="115">
        <f>IF(AN10&lt;1,1,AN10)</f>
        <v>1</v>
      </c>
      <c r="AP10" s="115" t="str">
        <f>IF(AO10=1,Hoja2!$H$3,IF(AO10=2,Hoja2!$H$4,IF(AO10=3,Hoja2!$H$5,IF(AO10=4,Hoja2!$H$6,IF(AO10=5,Hoja2!$H$7,0)))))</f>
        <v>1-Rara vez</v>
      </c>
      <c r="AQ10" s="115">
        <f>VALUE(IF(AND(AK10="Fuerte",AM10="Directamente"),K10-2,IF(AND(AK10="Fuerte",AM10="indirectamente"),K10-1,IF(AND(AK10="Fuerte",AM10="No disminuye"),K10,IF(AND(AK10="Moderado",AM10="directamente"),K10-1,IF(AND(AK10="Moderado",AM10="indirectamente"),K10,IF(AND(AK10="Moderado",AM10="no disminuye"),K10,K10)))))))</f>
        <v>1</v>
      </c>
      <c r="AR10" s="115">
        <f>IF(AQ10&lt;1,Hoja2!N3,AQ10)</f>
        <v>1</v>
      </c>
      <c r="AS10" s="115" t="str">
        <f>IF(AR10=1,Hoja2!$N$3,IF(AR10=2,Hoja2!$N$4,IF(AR10=3,Hoja2!$N$5,IF(AR10=4,Hoja2!$N$6,IF(AR10=5,Hoja2!$N$7,0)))))</f>
        <v>1-Insignificante</v>
      </c>
      <c r="AT10" s="115">
        <f>VALUE(CONCATENATE(AO10,AR10))</f>
        <v>11</v>
      </c>
      <c r="AU10" s="115" t="str">
        <f>VLOOKUP(AT10,Hoja2!$D$25:$E$49,2,0)</f>
        <v>1-Baja</v>
      </c>
      <c r="AV10" s="54" t="s">
        <v>301</v>
      </c>
      <c r="AW10" s="28" t="s">
        <v>340</v>
      </c>
      <c r="AX10" s="55">
        <v>43830</v>
      </c>
      <c r="AY10" s="56" t="s">
        <v>303</v>
      </c>
      <c r="AZ10" s="117" t="s">
        <v>304</v>
      </c>
      <c r="BA10" s="117" t="s">
        <v>361</v>
      </c>
    </row>
    <row r="11" spans="2:53" ht="120.75" thickBot="1" x14ac:dyDescent="0.3">
      <c r="B11" s="134"/>
      <c r="C11" s="136"/>
      <c r="D11" s="136"/>
      <c r="E11" s="136"/>
      <c r="F11" s="138"/>
      <c r="G11" s="17" t="s">
        <v>294</v>
      </c>
      <c r="H11" s="140"/>
      <c r="I11" s="145"/>
      <c r="J11" s="122"/>
      <c r="K11" s="142"/>
      <c r="L11" s="122"/>
      <c r="M11" s="116"/>
      <c r="N11" s="116"/>
      <c r="O11" s="18" t="s">
        <v>296</v>
      </c>
      <c r="P11" s="16" t="s">
        <v>177</v>
      </c>
      <c r="Q11" s="42">
        <f t="shared" ref="Q11:Q16" si="1">IF(P11="asignado",15,0)</f>
        <v>15</v>
      </c>
      <c r="R11" s="16" t="s">
        <v>179</v>
      </c>
      <c r="S11" s="42">
        <f t="shared" ref="S11:S16" si="2">IF(R11="adecuado",15,0)</f>
        <v>15</v>
      </c>
      <c r="T11" s="16" t="s">
        <v>181</v>
      </c>
      <c r="U11" s="42">
        <f t="shared" ref="U11:U16" si="3">IF(T11="oportuna",15,0)</f>
        <v>15</v>
      </c>
      <c r="V11" s="16" t="s">
        <v>183</v>
      </c>
      <c r="W11" s="42">
        <f t="shared" ref="W11:W16" si="4">IF(V11="prevenir",15,IF(V11="detectar",10,0))</f>
        <v>15</v>
      </c>
      <c r="X11" s="16" t="s">
        <v>186</v>
      </c>
      <c r="Y11" s="42">
        <f t="shared" ref="Y11:Y16" si="5">IF(X11="confiable",15,0)</f>
        <v>15</v>
      </c>
      <c r="Z11" s="18" t="s">
        <v>188</v>
      </c>
      <c r="AA11" s="42">
        <f t="shared" ref="AA11:AA16" si="6">IF(Z11="Se investigan y resuelven oportunamente ",15,0)</f>
        <v>15</v>
      </c>
      <c r="AB11" s="16" t="s">
        <v>189</v>
      </c>
      <c r="AC11" s="42">
        <f t="shared" ref="AC11:AC16" si="7">IF(AB11="completa",10,IF(AB11="incompleta",5,0))</f>
        <v>10</v>
      </c>
      <c r="AD11" s="42">
        <f t="shared" si="0"/>
        <v>100</v>
      </c>
      <c r="AE11" s="18" t="s">
        <v>350</v>
      </c>
      <c r="AF11" s="42" t="str">
        <f t="shared" ref="AF11:AF16" si="8">IF(AD11&lt;=85,"Débil",IF(AND(AD11&gt;=86,AD11&lt;=95),"Moderado",IF(AD11&gt;95,"Fuerte")))</f>
        <v>Fuerte</v>
      </c>
      <c r="AG11" s="16" t="s">
        <v>194</v>
      </c>
      <c r="AH11" s="42" t="str">
        <f t="shared" ref="AH11:AH16" si="9">IF(AND(AF11="Fuerte",AG11="Fuerte"),"Fuerte",IF(AND(AF11="Fuerte",AG11="Moderado"),"Moderado",IF(AND(AF11="Fuerte",AG11="Débil"),"Débil",IF(AND(AF11="Moderado",AG11="Fuerte"),"Moderado",IF(AND(AF11="Moderado",AG11="Moderado"),"Moderado",IF(AND(AF11="Moderado",AG11="Débil"),"Débil",IF(AND(AF11="Débil",AG11="Fuerte"),"Débil",IF(AND(AF11="Débil",AG11="Moderado"),"Débil",IF(AND(AF11="Débil",AG11="Débil"),"Débil",)))))))))</f>
        <v>Fuerte</v>
      </c>
      <c r="AI11" s="42">
        <f t="shared" ref="AI11:AI16" si="10">IF(AH11="Débil",0,IF(AH11="Moderado",75,IF(AH11="Fuerte",100,)))</f>
        <v>100</v>
      </c>
      <c r="AJ11" s="116"/>
      <c r="AK11" s="116"/>
      <c r="AL11" s="122"/>
      <c r="AM11" s="122"/>
      <c r="AN11" s="116"/>
      <c r="AO11" s="116"/>
      <c r="AP11" s="116"/>
      <c r="AQ11" s="116"/>
      <c r="AR11" s="116"/>
      <c r="AS11" s="116"/>
      <c r="AT11" s="116"/>
      <c r="AU11" s="116"/>
      <c r="AV11" s="17" t="s">
        <v>302</v>
      </c>
      <c r="AW11" s="16" t="s">
        <v>341</v>
      </c>
      <c r="AX11" s="55">
        <v>43830</v>
      </c>
      <c r="AY11" s="16" t="s">
        <v>303</v>
      </c>
      <c r="AZ11" s="160"/>
      <c r="BA11" s="160"/>
    </row>
    <row r="12" spans="2:53" ht="124.5" customHeight="1" x14ac:dyDescent="0.25">
      <c r="B12" s="133">
        <v>2</v>
      </c>
      <c r="C12" s="135" t="s">
        <v>299</v>
      </c>
      <c r="D12" s="135" t="s">
        <v>290</v>
      </c>
      <c r="E12" s="135" t="s">
        <v>292</v>
      </c>
      <c r="F12" s="137" t="s">
        <v>15</v>
      </c>
      <c r="G12" s="54" t="s">
        <v>298</v>
      </c>
      <c r="H12" s="143" t="s">
        <v>351</v>
      </c>
      <c r="I12" s="115" t="str">
        <f>'Calificación probabilidad'!E27</f>
        <v>2-Improbable</v>
      </c>
      <c r="J12" s="121" t="str">
        <f>MID(I12,1,1)</f>
        <v>2</v>
      </c>
      <c r="K12" s="141">
        <f>VALUE(IF(L12="Catastrofico",5,IF(L12="Mayor",4,IF(L12="Moderado",3,IF(L12="Menor",2,IF(L12="Insignificante",1,0))))))</f>
        <v>3</v>
      </c>
      <c r="L12" s="121" t="s">
        <v>38</v>
      </c>
      <c r="M12" s="115">
        <f>VALUE(CONCATENATE(J12,K12))</f>
        <v>23</v>
      </c>
      <c r="N12" s="115" t="str">
        <f>VLOOKUP(M12,Hoja2!$D$25:$E$67,2,0)</f>
        <v>6-Moderada</v>
      </c>
      <c r="O12" s="50" t="s">
        <v>297</v>
      </c>
      <c r="P12" s="28" t="s">
        <v>177</v>
      </c>
      <c r="Q12" s="29">
        <f t="shared" si="1"/>
        <v>15</v>
      </c>
      <c r="R12" s="28" t="s">
        <v>179</v>
      </c>
      <c r="S12" s="29">
        <f t="shared" si="2"/>
        <v>15</v>
      </c>
      <c r="T12" s="28" t="s">
        <v>181</v>
      </c>
      <c r="U12" s="29">
        <f t="shared" si="3"/>
        <v>15</v>
      </c>
      <c r="V12" s="28" t="s">
        <v>183</v>
      </c>
      <c r="W12" s="29">
        <f t="shared" si="4"/>
        <v>15</v>
      </c>
      <c r="X12" s="28" t="s">
        <v>186</v>
      </c>
      <c r="Y12" s="29">
        <f t="shared" si="5"/>
        <v>15</v>
      </c>
      <c r="Z12" s="50" t="s">
        <v>188</v>
      </c>
      <c r="AA12" s="29">
        <f t="shared" si="6"/>
        <v>15</v>
      </c>
      <c r="AB12" s="28" t="s">
        <v>189</v>
      </c>
      <c r="AC12" s="29">
        <f t="shared" si="7"/>
        <v>10</v>
      </c>
      <c r="AD12" s="29">
        <f t="shared" si="0"/>
        <v>100</v>
      </c>
      <c r="AE12" s="50" t="s">
        <v>352</v>
      </c>
      <c r="AF12" s="29" t="str">
        <f t="shared" si="8"/>
        <v>Fuerte</v>
      </c>
      <c r="AG12" s="28" t="s">
        <v>194</v>
      </c>
      <c r="AH12" s="29" t="str">
        <f t="shared" si="9"/>
        <v>Fuerte</v>
      </c>
      <c r="AI12" s="29">
        <f t="shared" si="10"/>
        <v>100</v>
      </c>
      <c r="AJ12" s="115">
        <f>AVERAGE(AI12:AI13)</f>
        <v>100</v>
      </c>
      <c r="AK12" s="131" t="str">
        <f>IF(AJ12&lt;50,"Débil",IF(AND(AJ12&gt;=50,AJ12&lt;99),"Moderado",IF(AJ12=100,"Fuerte",)))</f>
        <v>Fuerte</v>
      </c>
      <c r="AL12" s="121" t="s">
        <v>257</v>
      </c>
      <c r="AM12" s="121" t="s">
        <v>257</v>
      </c>
      <c r="AN12" s="115">
        <f>VALUE(IF(AND(AK12="Fuerte",AL12="Directamente"),J12-2,IF(AND(AK12="Fuerte",AL12="No disminuye"),J12,IF(AND(AK12="Moderado",AL12="directamente"),J12-1,IF(AND(AK12="Moderado",AL12="no disminuye"),J12,J12)))))</f>
        <v>0</v>
      </c>
      <c r="AO12" s="115">
        <f>IF(AN12&lt;1,1,AN12)</f>
        <v>1</v>
      </c>
      <c r="AP12" s="115" t="str">
        <f>IF(AO12=1,Hoja2!$H$3,IF(AO12=2,Hoja2!$H$4,IF(AO12=3,Hoja2!$H$5,IF(AO12=4,Hoja2!$H$6,IF(AO12=5,Hoja2!$H$7,0)))))</f>
        <v>1-Rara vez</v>
      </c>
      <c r="AQ12" s="115">
        <f>VALUE(IF(AND(AK12="Fuerte",AM12="Directamente"),K12-2,IF(AND(AK12="Fuerte",AM12="indirectamente"),K12-1,IF(AND(AK12="Fuerte",AM12="No disminuye"),K12,IF(AND(AK12="Moderado",AM12="directamente"),K12-1,IF(AND(AK12="Moderado",AM12="indirectamente"),K12,IF(AND(AK12="Moderado",AM12="no disminuye"),K12,K12)))))))</f>
        <v>1</v>
      </c>
      <c r="AR12" s="115">
        <f>IF(AQ12&lt;1,Hoja2!N16,AQ12)</f>
        <v>1</v>
      </c>
      <c r="AS12" s="115" t="str">
        <f>IF(AR12=1,Hoja2!$N$3,IF(AR12=2,Hoja2!$N$4,IF(AR12=3,Hoja2!$N$5,IF(AR12=4,Hoja2!$N$6,IF(AR12=5,Hoja2!$N$7,0)))))</f>
        <v>1-Insignificante</v>
      </c>
      <c r="AT12" s="115">
        <f>VALUE(CONCATENATE(AO12,AR12))</f>
        <v>11</v>
      </c>
      <c r="AU12" s="115" t="str">
        <f>VLOOKUP(AT12,Hoja2!$D$25:$E$49,2,0)</f>
        <v>1-Baja</v>
      </c>
      <c r="AV12" s="30" t="s">
        <v>305</v>
      </c>
      <c r="AW12" s="28" t="s">
        <v>342</v>
      </c>
      <c r="AX12" s="57">
        <v>43830</v>
      </c>
      <c r="AY12" s="28" t="s">
        <v>344</v>
      </c>
      <c r="AZ12" s="117" t="s">
        <v>353</v>
      </c>
      <c r="BA12" s="117" t="s">
        <v>363</v>
      </c>
    </row>
    <row r="13" spans="2:53" ht="105.75" thickBot="1" x14ac:dyDescent="0.3">
      <c r="B13" s="134"/>
      <c r="C13" s="136"/>
      <c r="D13" s="136"/>
      <c r="E13" s="136"/>
      <c r="F13" s="138"/>
      <c r="G13" s="17" t="s">
        <v>298</v>
      </c>
      <c r="H13" s="140"/>
      <c r="I13" s="116"/>
      <c r="J13" s="122"/>
      <c r="K13" s="142"/>
      <c r="L13" s="122"/>
      <c r="M13" s="116"/>
      <c r="N13" s="116"/>
      <c r="O13" s="18" t="s">
        <v>354</v>
      </c>
      <c r="P13" s="16" t="s">
        <v>177</v>
      </c>
      <c r="Q13" s="42">
        <f t="shared" si="1"/>
        <v>15</v>
      </c>
      <c r="R13" s="16" t="s">
        <v>179</v>
      </c>
      <c r="S13" s="42">
        <f t="shared" si="2"/>
        <v>15</v>
      </c>
      <c r="T13" s="16" t="s">
        <v>181</v>
      </c>
      <c r="U13" s="42">
        <f t="shared" si="3"/>
        <v>15</v>
      </c>
      <c r="V13" s="16" t="s">
        <v>183</v>
      </c>
      <c r="W13" s="42">
        <f t="shared" si="4"/>
        <v>15</v>
      </c>
      <c r="X13" s="16" t="s">
        <v>186</v>
      </c>
      <c r="Y13" s="42">
        <f t="shared" si="5"/>
        <v>15</v>
      </c>
      <c r="Z13" s="18" t="s">
        <v>188</v>
      </c>
      <c r="AA13" s="42">
        <f t="shared" si="6"/>
        <v>15</v>
      </c>
      <c r="AB13" s="16" t="s">
        <v>189</v>
      </c>
      <c r="AC13" s="42">
        <f t="shared" si="7"/>
        <v>10</v>
      </c>
      <c r="AD13" s="42">
        <f t="shared" si="0"/>
        <v>100</v>
      </c>
      <c r="AE13" s="18" t="s">
        <v>355</v>
      </c>
      <c r="AF13" s="42" t="str">
        <f t="shared" si="8"/>
        <v>Fuerte</v>
      </c>
      <c r="AG13" s="16" t="s">
        <v>194</v>
      </c>
      <c r="AH13" s="42" t="str">
        <f t="shared" si="9"/>
        <v>Fuerte</v>
      </c>
      <c r="AI13" s="42">
        <f t="shared" si="10"/>
        <v>100</v>
      </c>
      <c r="AJ13" s="116"/>
      <c r="AK13" s="132"/>
      <c r="AL13" s="122"/>
      <c r="AM13" s="122"/>
      <c r="AN13" s="116"/>
      <c r="AO13" s="116"/>
      <c r="AP13" s="116"/>
      <c r="AQ13" s="116"/>
      <c r="AR13" s="116"/>
      <c r="AS13" s="116"/>
      <c r="AT13" s="116"/>
      <c r="AU13" s="116"/>
      <c r="AV13" s="17" t="s">
        <v>306</v>
      </c>
      <c r="AW13" s="16" t="s">
        <v>343</v>
      </c>
      <c r="AX13" s="55">
        <v>43830</v>
      </c>
      <c r="AY13" s="16" t="s">
        <v>345</v>
      </c>
      <c r="AZ13" s="161"/>
      <c r="BA13" s="161"/>
    </row>
    <row r="14" spans="2:53" ht="162" customHeight="1" x14ac:dyDescent="0.25">
      <c r="B14" s="133">
        <v>3</v>
      </c>
      <c r="C14" s="135" t="s">
        <v>299</v>
      </c>
      <c r="D14" s="135" t="s">
        <v>308</v>
      </c>
      <c r="E14" s="135" t="s">
        <v>309</v>
      </c>
      <c r="F14" s="137" t="s">
        <v>15</v>
      </c>
      <c r="G14" s="30" t="s">
        <v>310</v>
      </c>
      <c r="H14" s="139" t="s">
        <v>356</v>
      </c>
      <c r="I14" s="115" t="str">
        <f>'Calificación probabilidad'!E41</f>
        <v>2-Improbable</v>
      </c>
      <c r="J14" s="121" t="str">
        <f>MID(I14,1,1)</f>
        <v>2</v>
      </c>
      <c r="K14" s="141">
        <f>VALUE(IF(L14="Catastrofico",5,IF(L14="Mayor",4,IF(L14="Moderado",3,IF(L14="Menor",2,IF(L14="Insignificante",1,0))))))</f>
        <v>2</v>
      </c>
      <c r="L14" s="121" t="s">
        <v>37</v>
      </c>
      <c r="M14" s="115">
        <f>VALUE(CONCATENATE(J14,K14))</f>
        <v>22</v>
      </c>
      <c r="N14" s="115" t="str">
        <f>VLOOKUP(M14,Hoja2!$D$25:$E$67,2,0)</f>
        <v>4-Baja</v>
      </c>
      <c r="O14" s="50" t="s">
        <v>317</v>
      </c>
      <c r="P14" s="28" t="s">
        <v>177</v>
      </c>
      <c r="Q14" s="29">
        <f t="shared" si="1"/>
        <v>15</v>
      </c>
      <c r="R14" s="28" t="s">
        <v>179</v>
      </c>
      <c r="S14" s="29">
        <f t="shared" si="2"/>
        <v>15</v>
      </c>
      <c r="T14" s="28" t="s">
        <v>181</v>
      </c>
      <c r="U14" s="29">
        <f t="shared" si="3"/>
        <v>15</v>
      </c>
      <c r="V14" s="28" t="s">
        <v>183</v>
      </c>
      <c r="W14" s="29">
        <f t="shared" si="4"/>
        <v>15</v>
      </c>
      <c r="X14" s="28" t="s">
        <v>186</v>
      </c>
      <c r="Y14" s="29">
        <f t="shared" si="5"/>
        <v>15</v>
      </c>
      <c r="Z14" s="50" t="s">
        <v>188</v>
      </c>
      <c r="AA14" s="29">
        <f t="shared" si="6"/>
        <v>15</v>
      </c>
      <c r="AB14" s="28" t="s">
        <v>189</v>
      </c>
      <c r="AC14" s="29">
        <f t="shared" si="7"/>
        <v>10</v>
      </c>
      <c r="AD14" s="29">
        <f t="shared" si="0"/>
        <v>100</v>
      </c>
      <c r="AE14" s="50" t="s">
        <v>357</v>
      </c>
      <c r="AF14" s="29" t="str">
        <f t="shared" si="8"/>
        <v>Fuerte</v>
      </c>
      <c r="AG14" s="28" t="s">
        <v>194</v>
      </c>
      <c r="AH14" s="29" t="str">
        <f t="shared" si="9"/>
        <v>Fuerte</v>
      </c>
      <c r="AI14" s="29">
        <f t="shared" si="10"/>
        <v>100</v>
      </c>
      <c r="AJ14" s="115">
        <f>AVERAGE(AI14:AI16)</f>
        <v>100</v>
      </c>
      <c r="AK14" s="115" t="str">
        <f>IF(AJ14&lt;50,"Débil",IF(AND(AJ14&gt;=50,AJ14&lt;99),"Moderado",IF(AJ14=100,"Fuerte",)))</f>
        <v>Fuerte</v>
      </c>
      <c r="AL14" s="121" t="s">
        <v>257</v>
      </c>
      <c r="AM14" s="121" t="s">
        <v>257</v>
      </c>
      <c r="AN14" s="115">
        <f>VALUE(IF(AND(AK14="Fuerte",AL14="Directamente"),J14-2,IF(AND(AK14="Fuerte",AL14="No disminuye"),J14,IF(AND(AK14="Moderado",AL14="directamente"),J14-1,IF(AND(AK14="Moderado",AL14="no disminuye"),J14,J14)))))</f>
        <v>0</v>
      </c>
      <c r="AO14" s="115">
        <f>IF(AN14&lt;1,1,AN14)</f>
        <v>1</v>
      </c>
      <c r="AP14" s="115" t="str">
        <f>IF(AO14=1,Hoja2!$H$3,IF(AO14=2,Hoja2!$H$4,IF(AO14=3,Hoja2!$H$5,IF(AO14=4,Hoja2!$H$6,IF(AO14=5,Hoja2!$H$7,0)))))</f>
        <v>1-Rara vez</v>
      </c>
      <c r="AQ14" s="115">
        <f>VALUE(IF(AND(AK14="Fuerte",AM14="Directamente"),K14-2,IF(AND(AK14="Fuerte",AM14="indirectamente"),K14-1,IF(AND(AK14="Fuerte",AM14="No disminuye"),K14,IF(AND(AK14="Moderado",AM14="directamente"),K14-1,IF(AND(AK14="Moderado",AM14="indirectamente"),K14,IF(AND(AK14="Moderado",AM14="no disminuye"),K14,K14)))))))</f>
        <v>0</v>
      </c>
      <c r="AR14" s="115">
        <f>IF(AQ14&lt;1,1,AQ14)</f>
        <v>1</v>
      </c>
      <c r="AS14" s="115" t="str">
        <f>IF(AR14=1,Hoja2!$N$3,IF(AR14=2,Hoja2!$N$4,IF(AR14=3,Hoja2!$N$5,IF(AR14=4,Hoja2!$N$6,IF(AR14=5,Hoja2!$N$7,0)))))</f>
        <v>1-Insignificante</v>
      </c>
      <c r="AT14" s="115">
        <f>VALUE(CONCATENATE(AO14,AR14))</f>
        <v>11</v>
      </c>
      <c r="AU14" s="115" t="str">
        <f>VLOOKUP(AT14,Hoja2!$D$25:$E$49,2,0)</f>
        <v>1-Baja</v>
      </c>
      <c r="AV14" s="58" t="s">
        <v>327</v>
      </c>
      <c r="AW14" s="60" t="s">
        <v>318</v>
      </c>
      <c r="AX14" s="61" t="s">
        <v>319</v>
      </c>
      <c r="AY14" s="62" t="s">
        <v>358</v>
      </c>
      <c r="AZ14" s="162" t="s">
        <v>322</v>
      </c>
      <c r="BA14" s="162" t="s">
        <v>362</v>
      </c>
    </row>
    <row r="15" spans="2:53" ht="110.25" customHeight="1" x14ac:dyDescent="0.25">
      <c r="B15" s="134"/>
      <c r="C15" s="136"/>
      <c r="D15" s="136"/>
      <c r="E15" s="136"/>
      <c r="F15" s="138"/>
      <c r="G15" s="17" t="s">
        <v>323</v>
      </c>
      <c r="H15" s="140"/>
      <c r="I15" s="116"/>
      <c r="J15" s="122"/>
      <c r="K15" s="142"/>
      <c r="L15" s="122"/>
      <c r="M15" s="116"/>
      <c r="N15" s="116"/>
      <c r="O15" s="18" t="s">
        <v>324</v>
      </c>
      <c r="P15" s="16" t="s">
        <v>177</v>
      </c>
      <c r="Q15" s="42">
        <f t="shared" si="1"/>
        <v>15</v>
      </c>
      <c r="R15" s="16" t="s">
        <v>179</v>
      </c>
      <c r="S15" s="42">
        <f t="shared" si="2"/>
        <v>15</v>
      </c>
      <c r="T15" s="16" t="s">
        <v>181</v>
      </c>
      <c r="U15" s="42">
        <f t="shared" si="3"/>
        <v>15</v>
      </c>
      <c r="V15" s="16" t="s">
        <v>183</v>
      </c>
      <c r="W15" s="42">
        <f t="shared" si="4"/>
        <v>15</v>
      </c>
      <c r="X15" s="16" t="s">
        <v>186</v>
      </c>
      <c r="Y15" s="42">
        <f t="shared" si="5"/>
        <v>15</v>
      </c>
      <c r="Z15" s="18" t="s">
        <v>188</v>
      </c>
      <c r="AA15" s="42">
        <f t="shared" si="6"/>
        <v>15</v>
      </c>
      <c r="AB15" s="16" t="s">
        <v>189</v>
      </c>
      <c r="AC15" s="42">
        <f t="shared" si="7"/>
        <v>10</v>
      </c>
      <c r="AD15" s="42">
        <f t="shared" si="0"/>
        <v>100</v>
      </c>
      <c r="AE15" s="18" t="s">
        <v>359</v>
      </c>
      <c r="AF15" s="42" t="str">
        <f t="shared" si="8"/>
        <v>Fuerte</v>
      </c>
      <c r="AG15" s="16" t="s">
        <v>194</v>
      </c>
      <c r="AH15" s="42" t="str">
        <f t="shared" si="9"/>
        <v>Fuerte</v>
      </c>
      <c r="AI15" s="42">
        <f t="shared" si="10"/>
        <v>100</v>
      </c>
      <c r="AJ15" s="116"/>
      <c r="AK15" s="116"/>
      <c r="AL15" s="122"/>
      <c r="AM15" s="122"/>
      <c r="AN15" s="116"/>
      <c r="AO15" s="116"/>
      <c r="AP15" s="116"/>
      <c r="AQ15" s="116"/>
      <c r="AR15" s="116"/>
      <c r="AS15" s="116"/>
      <c r="AT15" s="116"/>
      <c r="AU15" s="116"/>
      <c r="AV15" s="62" t="s">
        <v>328</v>
      </c>
      <c r="AW15" s="60" t="s">
        <v>347</v>
      </c>
      <c r="AX15" s="64">
        <v>43814</v>
      </c>
      <c r="AY15" s="62" t="s">
        <v>321</v>
      </c>
      <c r="AZ15" s="163"/>
      <c r="BA15" s="163"/>
    </row>
    <row r="16" spans="2:53" ht="75.75" thickBot="1" x14ac:dyDescent="0.3">
      <c r="B16" s="134"/>
      <c r="C16" s="136"/>
      <c r="D16" s="136"/>
      <c r="E16" s="136"/>
      <c r="F16" s="138"/>
      <c r="G16" s="17" t="s">
        <v>325</v>
      </c>
      <c r="H16" s="140"/>
      <c r="I16" s="116"/>
      <c r="J16" s="122"/>
      <c r="K16" s="142"/>
      <c r="L16" s="122"/>
      <c r="M16" s="116"/>
      <c r="N16" s="116"/>
      <c r="O16" s="18" t="s">
        <v>346</v>
      </c>
      <c r="P16" s="16" t="s">
        <v>177</v>
      </c>
      <c r="Q16" s="42">
        <f t="shared" si="1"/>
        <v>15</v>
      </c>
      <c r="R16" s="16" t="s">
        <v>179</v>
      </c>
      <c r="S16" s="42">
        <f t="shared" si="2"/>
        <v>15</v>
      </c>
      <c r="T16" s="16" t="s">
        <v>181</v>
      </c>
      <c r="U16" s="42">
        <f t="shared" si="3"/>
        <v>15</v>
      </c>
      <c r="V16" s="16" t="s">
        <v>183</v>
      </c>
      <c r="W16" s="42">
        <f t="shared" si="4"/>
        <v>15</v>
      </c>
      <c r="X16" s="16" t="s">
        <v>186</v>
      </c>
      <c r="Y16" s="42">
        <f t="shared" si="5"/>
        <v>15</v>
      </c>
      <c r="Z16" s="18" t="s">
        <v>188</v>
      </c>
      <c r="AA16" s="42">
        <f t="shared" si="6"/>
        <v>15</v>
      </c>
      <c r="AB16" s="16" t="s">
        <v>189</v>
      </c>
      <c r="AC16" s="42">
        <f t="shared" si="7"/>
        <v>10</v>
      </c>
      <c r="AD16" s="42">
        <f t="shared" si="0"/>
        <v>100</v>
      </c>
      <c r="AE16" s="18" t="s">
        <v>326</v>
      </c>
      <c r="AF16" s="42" t="str">
        <f t="shared" si="8"/>
        <v>Fuerte</v>
      </c>
      <c r="AG16" s="16" t="s">
        <v>194</v>
      </c>
      <c r="AH16" s="42" t="str">
        <f t="shared" si="9"/>
        <v>Fuerte</v>
      </c>
      <c r="AI16" s="42">
        <f t="shared" si="10"/>
        <v>100</v>
      </c>
      <c r="AJ16" s="116"/>
      <c r="AK16" s="116"/>
      <c r="AL16" s="122"/>
      <c r="AM16" s="122"/>
      <c r="AN16" s="116"/>
      <c r="AO16" s="116"/>
      <c r="AP16" s="116"/>
      <c r="AQ16" s="116"/>
      <c r="AR16" s="116"/>
      <c r="AS16" s="116"/>
      <c r="AT16" s="116"/>
      <c r="AU16" s="116"/>
      <c r="AV16" s="58" t="s">
        <v>320</v>
      </c>
      <c r="AW16" s="59" t="s">
        <v>347</v>
      </c>
      <c r="AX16" s="63">
        <v>43814</v>
      </c>
      <c r="AY16" s="65" t="s">
        <v>321</v>
      </c>
      <c r="AZ16" s="163"/>
      <c r="BA16" s="163"/>
    </row>
    <row r="17" spans="2:53" ht="135.75" thickBot="1" x14ac:dyDescent="0.3">
      <c r="B17" s="67">
        <v>5</v>
      </c>
      <c r="C17" s="68" t="s">
        <v>299</v>
      </c>
      <c r="D17" s="68" t="s">
        <v>364</v>
      </c>
      <c r="E17" s="68" t="s">
        <v>365</v>
      </c>
      <c r="F17" s="74" t="s">
        <v>13</v>
      </c>
      <c r="G17" s="30" t="s">
        <v>366</v>
      </c>
      <c r="H17" s="72" t="s">
        <v>367</v>
      </c>
      <c r="I17" s="75" t="s">
        <v>368</v>
      </c>
      <c r="J17" s="70" t="str">
        <f>MID(I17,1,1)</f>
        <v>3</v>
      </c>
      <c r="K17" s="71">
        <f>VALUE(IF(L17="Catastrofico",5,IF(L17="Mayor",4,IF(L17="Moderado",3,IF(L17="Menor",2,IF(L17="Insignificante",1,0))))))</f>
        <v>5</v>
      </c>
      <c r="L17" s="70" t="s">
        <v>40</v>
      </c>
      <c r="M17" s="69">
        <f>VALUE(CONCATENATE(J17,K17))</f>
        <v>35</v>
      </c>
      <c r="N17" s="69" t="str">
        <f>VLOOKUP(M17,Hoja2!$D$25:$E$49,2,0)</f>
        <v>15-Extrema</v>
      </c>
      <c r="O17" s="28" t="s">
        <v>369</v>
      </c>
      <c r="P17" s="28" t="s">
        <v>177</v>
      </c>
      <c r="Q17" s="29">
        <f>IF(P17="asignado",15,0)</f>
        <v>15</v>
      </c>
      <c r="R17" s="28" t="s">
        <v>179</v>
      </c>
      <c r="S17" s="29">
        <f>IF(R17="adecuado",15,0)</f>
        <v>15</v>
      </c>
      <c r="T17" s="28" t="s">
        <v>181</v>
      </c>
      <c r="U17" s="29">
        <f>IF(T17="oportuna",15,0)</f>
        <v>15</v>
      </c>
      <c r="V17" s="28" t="s">
        <v>183</v>
      </c>
      <c r="W17" s="29">
        <f>IF(V17="prevenir",15,IF(V17="detectar",10,0))</f>
        <v>15</v>
      </c>
      <c r="X17" s="28" t="s">
        <v>186</v>
      </c>
      <c r="Y17" s="29">
        <f>IF(X17="confiable",15,0)</f>
        <v>15</v>
      </c>
      <c r="Z17" s="50" t="s">
        <v>188</v>
      </c>
      <c r="AA17" s="29">
        <f>IF(Z17="Se investigan y resuelven oportunamente ",15,0)</f>
        <v>15</v>
      </c>
      <c r="AB17" s="28" t="s">
        <v>189</v>
      </c>
      <c r="AC17" s="29">
        <f>IF(AB17="completa",10,IF(AB17="incompleta",5,0))</f>
        <v>10</v>
      </c>
      <c r="AD17" s="29">
        <f t="shared" si="0"/>
        <v>100</v>
      </c>
      <c r="AE17" s="50" t="s">
        <v>370</v>
      </c>
      <c r="AF17" s="29" t="str">
        <f>IF(AD17&lt;=85,"Débil",IF(AND(AD17&gt;=86,AD17&lt;=95),"Moderado",IF(AD17&gt;95,"Fuerte")))</f>
        <v>Fuerte</v>
      </c>
      <c r="AG17" s="28" t="s">
        <v>194</v>
      </c>
      <c r="AH17" s="29" t="str">
        <f>IF(AND(AF17="Fuerte",AG17="Fuerte"),"Fuerte",IF(AND(AF17="Fuerte",AG17="Moderado"),"Moderado",IF(AND(AF17="Fuerte",AG17="Débil"),"Débil",IF(AND(AF17="Moderado",AG17="Fuerte"),"Moderado",IF(AND(AF17="Moderado",AG17="Moderado"),"Moderado",IF(AND(AF17="Moderado",AG17="Débil"),"Débil",IF(AND(AF17="Débil",AG17="Fuerte"),"Débil",IF(AND(AF17="Débil",AG17="Moderado"),"Débil",IF(AND(AF17="Débil",AG17="Débil"),"Débil",)))))))))</f>
        <v>Fuerte</v>
      </c>
      <c r="AI17" s="29">
        <f>IF(AH17="Débil",0,IF(AH17="Moderado",75,IF(AH17="Fuerte",100,)))</f>
        <v>100</v>
      </c>
      <c r="AJ17" s="69">
        <f>AVERAGE(AI17:AI17)</f>
        <v>100</v>
      </c>
      <c r="AK17" s="69" t="str">
        <f>IF(AJ17&lt;50,"Débil",IF(AND(AJ17&gt;=50,AJ17&lt;99),"Moderado",IF(AJ17=100,"Fuerte",)))</f>
        <v>Fuerte</v>
      </c>
      <c r="AL17" s="70" t="s">
        <v>257</v>
      </c>
      <c r="AM17" s="70" t="s">
        <v>257</v>
      </c>
      <c r="AN17" s="69">
        <f>VALUE(IF(AND(AK17="Fuerte",AL17="Directamente"),J17-2,IF(AND(AK17="Fuerte",AL17="No disminuye"),J17,IF(AND(AK17="Moderado",AL17="directamente"),J17-1,IF(AND(AK17="Moderado",AL17="no disminuye"),J17,J17)))))</f>
        <v>1</v>
      </c>
      <c r="AO17" s="69">
        <f>IF(AN17&lt;1,Hoja2!H10,AN17)</f>
        <v>1</v>
      </c>
      <c r="AP17" s="69" t="str">
        <f>IF(AO17=1,Hoja2!$H$3,IF(AO17=2,Hoja2!$H$4,IF(AO17=3,Hoja2!$H$5,IF(AO17=4,Hoja2!$H$6,IF(AO17=5,Hoja2!$H$7,0)))))</f>
        <v>1-Rara vez</v>
      </c>
      <c r="AQ17" s="69">
        <f>VALUE(IF(AND(AK17="Fuerte",AM17="Directamente"),K17-2,IF(AND(AK17="Fuerte",AM17="indirectamente"),K17-1,IF(AND(AK17="Fuerte",AM17="No disminuye"),K17,IF(AND(AK17="Moderado",AM17="directamente"),K17-1,IF(AND(AK17="Moderado",AM17="indirectamente"),K17,IF(AND(AK17="Moderado",AM17="no disminuye"),K17,K17)))))))</f>
        <v>3</v>
      </c>
      <c r="AR17" s="69">
        <f>IF(AQ17&lt;1,Hoja2!N10,AQ17)</f>
        <v>3</v>
      </c>
      <c r="AS17" s="69" t="str">
        <f>IF(AR17=1,Hoja2!$N$3,IF(AR17=2,Hoja2!$N$4,IF(AR17=3,Hoja2!$N$5,IF(AR17=4,Hoja2!$N$6,IF(AR17=5,Hoja2!$N$7,0)))))</f>
        <v>3-Moderado</v>
      </c>
      <c r="AT17" s="69">
        <f>VALUE(CONCATENATE(AO17,AR17))</f>
        <v>13</v>
      </c>
      <c r="AU17" s="69" t="str">
        <f>VLOOKUP(AT17,Hoja2!$D$25:$E$49,2,0)</f>
        <v>3-Moderada</v>
      </c>
      <c r="AV17" s="30" t="s">
        <v>371</v>
      </c>
      <c r="AW17" s="76" t="s">
        <v>372</v>
      </c>
      <c r="AX17" s="77">
        <v>43830</v>
      </c>
      <c r="AY17" s="30" t="s">
        <v>373</v>
      </c>
      <c r="AZ17" s="73" t="s">
        <v>374</v>
      </c>
      <c r="BA17" s="73" t="s">
        <v>375</v>
      </c>
    </row>
    <row r="18" spans="2:53" ht="45.75" customHeight="1" thickBot="1" x14ac:dyDescent="0.3">
      <c r="B18" s="133">
        <v>6</v>
      </c>
      <c r="C18" s="135" t="s">
        <v>299</v>
      </c>
      <c r="D18" s="135" t="s">
        <v>376</v>
      </c>
      <c r="E18" s="135" t="s">
        <v>377</v>
      </c>
      <c r="F18" s="137" t="s">
        <v>13</v>
      </c>
      <c r="G18" s="30" t="s">
        <v>378</v>
      </c>
      <c r="H18" s="139" t="s">
        <v>379</v>
      </c>
      <c r="I18" s="115" t="s">
        <v>368</v>
      </c>
      <c r="J18" s="121" t="str">
        <f>MID(I18,1,1)</f>
        <v>3</v>
      </c>
      <c r="K18" s="141">
        <f>VALUE(IF(L18="Catastrofico",5,IF(L18="Mayor",4,IF(L18="Moderado",3,IF(L18="Menor",2,IF(L18="Insignificante",1,0))))))</f>
        <v>3</v>
      </c>
      <c r="L18" s="121" t="s">
        <v>38</v>
      </c>
      <c r="M18" s="115">
        <f>VALUE(CONCATENATE(J18,K18))</f>
        <v>33</v>
      </c>
      <c r="N18" s="115" t="str">
        <f>VLOOKUP(M18,Hoja2!$D$25:$E$67,2,0)</f>
        <v>9-Alta</v>
      </c>
      <c r="O18" s="125" t="s">
        <v>380</v>
      </c>
      <c r="P18" s="125" t="s">
        <v>177</v>
      </c>
      <c r="Q18" s="29">
        <f t="shared" ref="Q18:Q22" si="11">IF(P18="asignado",15,0)</f>
        <v>15</v>
      </c>
      <c r="R18" s="125" t="s">
        <v>179</v>
      </c>
      <c r="S18" s="29">
        <f t="shared" ref="S18:S22" si="12">IF(R18="adecuado",15,0)</f>
        <v>15</v>
      </c>
      <c r="T18" s="125" t="s">
        <v>181</v>
      </c>
      <c r="U18" s="29">
        <f t="shared" ref="U18:U22" si="13">IF(T18="oportuna",15,0)</f>
        <v>15</v>
      </c>
      <c r="V18" s="125" t="s">
        <v>184</v>
      </c>
      <c r="W18" s="29">
        <f t="shared" ref="W18:W22" si="14">IF(V18="prevenir",15,IF(V18="detectar",10,0))</f>
        <v>10</v>
      </c>
      <c r="X18" s="125" t="s">
        <v>186</v>
      </c>
      <c r="Y18" s="29">
        <f t="shared" ref="Y18:Y22" si="15">IF(X18="confiable",15,0)</f>
        <v>15</v>
      </c>
      <c r="Z18" s="123" t="s">
        <v>188</v>
      </c>
      <c r="AA18" s="29">
        <f t="shared" ref="AA18:AA22" si="16">IF(Z18="Se investigan y resuelven oportunamente ",15,0)</f>
        <v>15</v>
      </c>
      <c r="AB18" s="125" t="s">
        <v>189</v>
      </c>
      <c r="AC18" s="29">
        <f t="shared" ref="AC18:AC22" si="17">IF(AB18="completa",10,IF(AB18="incompleta",5,0))</f>
        <v>10</v>
      </c>
      <c r="AD18" s="127">
        <f t="shared" si="0"/>
        <v>95</v>
      </c>
      <c r="AE18" s="123" t="s">
        <v>381</v>
      </c>
      <c r="AF18" s="129" t="str">
        <f t="shared" ref="AF18:AF22" si="18">IF(AD18&lt;=85,"Débil",IF(AND(AD18&gt;=86,AD18&lt;=95),"Moderado",IF(AD18&gt;95,"Fuerte")))</f>
        <v>Moderado</v>
      </c>
      <c r="AG18" s="129" t="s">
        <v>38</v>
      </c>
      <c r="AH18" s="129" t="str">
        <f t="shared" ref="AH18:AH22" si="19">IF(AND(AF18="Fuerte",AG18="Fuerte"),"Fuerte",IF(AND(AF18="Fuerte",AG18="Moderado"),"Moderado",IF(AND(AF18="Fuerte",AG18="Débil"),"Débil",IF(AND(AF18="Moderado",AG18="Fuerte"),"Moderado",IF(AND(AF18="Moderado",AG18="Moderado"),"Moderado",IF(AND(AF18="Moderado",AG18="Débil"),"Débil",IF(AND(AF18="Débil",AG18="Fuerte"),"Débil",IF(AND(AF18="Débil",AG18="Moderado"),"Débil",IF(AND(AF18="Débil",AG18="Débil"),"Débil",)))))))))</f>
        <v>Moderado</v>
      </c>
      <c r="AI18" s="29">
        <f t="shared" ref="AI18:AI22" si="20">IF(AH18="Débil",0,IF(AH18="Moderado",75,IF(AH18="Fuerte",100,)))</f>
        <v>75</v>
      </c>
      <c r="AJ18" s="115">
        <f>AVERAGE(AI18:AI19)</f>
        <v>75</v>
      </c>
      <c r="AK18" s="131" t="str">
        <f>IF(AJ18&lt;50,"Débil",IF(AND(AJ18&gt;=50,AJ18&lt;99),"Moderado",IF(AJ18=100,"Fuerte",)))</f>
        <v>Moderado</v>
      </c>
      <c r="AL18" s="121" t="s">
        <v>257</v>
      </c>
      <c r="AM18" s="121" t="s">
        <v>258</v>
      </c>
      <c r="AN18" s="115">
        <f>VALUE(IF(AND(AK18="Fuerte",AL18="Directamente"),J18-2,IF(AND(AK18="Fuerte",AL18="No disminuye"),J18,IF(AND(AK18="Moderado",AL18="directamente"),J18-1,IF(AND(AK18="Moderado",AL18="no disminuye"),J18,J18)))))</f>
        <v>2</v>
      </c>
      <c r="AO18" s="115">
        <f>IF(AN18&lt;1,Hoja2!H23,AN18)</f>
        <v>2</v>
      </c>
      <c r="AP18" s="115" t="str">
        <f>IF(AO18=1,Hoja2!$H$3,IF(AO18=2,Hoja2!$H$4,IF(AO18=3,Hoja2!$H$5,IF(AO18=4,Hoja2!$H$6,IF(AO18=5,Hoja2!$H$7,0)))))</f>
        <v>2-Improbable</v>
      </c>
      <c r="AQ18" s="115">
        <f>VALUE(IF(AND(AK18="Fuerte",AM18="Directamente"),K18-2,IF(AND(AK18="Fuerte",AM18="indirectamente"),K18-1,IF(AND(AK18="Fuerte",AM18="No disminuye"),K18,IF(AND(AK18="Moderado",AM18="directamente"),K18-1,IF(AND(AK18="Moderado",AM18="indirectamente"),K18,IF(AND(AK18="Moderado",AM18="no disminuye"),K18,K18)))))))</f>
        <v>3</v>
      </c>
      <c r="AR18" s="115">
        <f>IF(AQ18&lt;1,Hoja2!N23,AQ18)</f>
        <v>3</v>
      </c>
      <c r="AS18" s="115" t="str">
        <f>IF(AR18=1,Hoja2!$N$3,IF(AR18=2,Hoja2!$N$4,IF(AR18=3,Hoja2!$N$5,IF(AR18=4,Hoja2!$N$6,IF(AR18=5,Hoja2!$N$7,0)))))</f>
        <v>3-Moderado</v>
      </c>
      <c r="AT18" s="115">
        <f>VALUE(CONCATENATE(AO18,AR18))</f>
        <v>23</v>
      </c>
      <c r="AU18" s="115" t="str">
        <f>VLOOKUP(AT18,Hoja2!$D$25:$E$49,2,0)</f>
        <v>6-Moderada</v>
      </c>
      <c r="AV18" s="30" t="s">
        <v>382</v>
      </c>
      <c r="AW18" s="28" t="s">
        <v>372</v>
      </c>
      <c r="AX18" s="77">
        <v>43830</v>
      </c>
      <c r="AY18" s="50" t="s">
        <v>383</v>
      </c>
      <c r="AZ18" s="117" t="s">
        <v>384</v>
      </c>
      <c r="BA18" s="119" t="s">
        <v>385</v>
      </c>
    </row>
    <row r="19" spans="2:53" ht="45.75" thickBot="1" x14ac:dyDescent="0.3">
      <c r="B19" s="134"/>
      <c r="C19" s="136"/>
      <c r="D19" s="136"/>
      <c r="E19" s="136"/>
      <c r="F19" s="138"/>
      <c r="G19" s="17" t="s">
        <v>386</v>
      </c>
      <c r="H19" s="140"/>
      <c r="I19" s="116"/>
      <c r="J19" s="122"/>
      <c r="K19" s="142"/>
      <c r="L19" s="122"/>
      <c r="M19" s="116"/>
      <c r="N19" s="116"/>
      <c r="O19" s="126"/>
      <c r="P19" s="126"/>
      <c r="Q19" s="42">
        <f t="shared" si="11"/>
        <v>0</v>
      </c>
      <c r="R19" s="126"/>
      <c r="S19" s="42">
        <f t="shared" si="12"/>
        <v>0</v>
      </c>
      <c r="T19" s="126"/>
      <c r="U19" s="42">
        <f t="shared" si="13"/>
        <v>0</v>
      </c>
      <c r="V19" s="126"/>
      <c r="W19" s="42">
        <f t="shared" si="14"/>
        <v>0</v>
      </c>
      <c r="X19" s="126"/>
      <c r="Y19" s="42">
        <f t="shared" si="15"/>
        <v>0</v>
      </c>
      <c r="Z19" s="124"/>
      <c r="AA19" s="42">
        <f t="shared" si="16"/>
        <v>0</v>
      </c>
      <c r="AB19" s="126"/>
      <c r="AC19" s="42">
        <f t="shared" si="17"/>
        <v>0</v>
      </c>
      <c r="AD19" s="128"/>
      <c r="AE19" s="124"/>
      <c r="AF19" s="130"/>
      <c r="AG19" s="130"/>
      <c r="AH19" s="130">
        <f t="shared" si="19"/>
        <v>0</v>
      </c>
      <c r="AI19" s="42"/>
      <c r="AJ19" s="116"/>
      <c r="AK19" s="132"/>
      <c r="AL19" s="122"/>
      <c r="AM19" s="122"/>
      <c r="AN19" s="116"/>
      <c r="AO19" s="116"/>
      <c r="AP19" s="116"/>
      <c r="AQ19" s="116"/>
      <c r="AR19" s="116"/>
      <c r="AS19" s="116"/>
      <c r="AT19" s="116"/>
      <c r="AU19" s="116"/>
      <c r="AV19" s="17" t="s">
        <v>387</v>
      </c>
      <c r="AW19" s="16" t="s">
        <v>388</v>
      </c>
      <c r="AX19" s="77">
        <v>43830</v>
      </c>
      <c r="AY19" s="18" t="s">
        <v>389</v>
      </c>
      <c r="AZ19" s="118"/>
      <c r="BA19" s="120"/>
    </row>
    <row r="20" spans="2:53" ht="165.75" thickBot="1" x14ac:dyDescent="0.3">
      <c r="B20" s="78">
        <v>7</v>
      </c>
      <c r="C20" s="79" t="s">
        <v>299</v>
      </c>
      <c r="D20" s="79" t="s">
        <v>404</v>
      </c>
      <c r="E20" s="79" t="s">
        <v>405</v>
      </c>
      <c r="F20" s="80" t="s">
        <v>13</v>
      </c>
      <c r="G20" s="81" t="s">
        <v>390</v>
      </c>
      <c r="H20" s="82" t="s">
        <v>391</v>
      </c>
      <c r="I20" s="83" t="s">
        <v>368</v>
      </c>
      <c r="J20" s="84" t="str">
        <f>MID(I20,1,1)</f>
        <v>3</v>
      </c>
      <c r="K20" s="84">
        <f>VALUE(IF(L20="Catastrofico",5,IF(L20="Mayor",4,IF(L20="Moderado",3,IF(L20="Menor",2,IF(L20="Insignificante",1,0))))))</f>
        <v>3</v>
      </c>
      <c r="L20" s="84" t="s">
        <v>38</v>
      </c>
      <c r="M20" s="83">
        <f>VALUE(CONCATENATE(J20,K20))</f>
        <v>33</v>
      </c>
      <c r="N20" s="83" t="str">
        <f>VLOOKUP(M20,Hoja2!$D$25:$E$67,2,0)</f>
        <v>9-Alta</v>
      </c>
      <c r="O20" s="50" t="s">
        <v>392</v>
      </c>
      <c r="P20" s="28" t="s">
        <v>177</v>
      </c>
      <c r="Q20" s="29">
        <f t="shared" si="11"/>
        <v>15</v>
      </c>
      <c r="R20" s="28" t="s">
        <v>179</v>
      </c>
      <c r="S20" s="29">
        <f t="shared" si="12"/>
        <v>15</v>
      </c>
      <c r="T20" s="28" t="s">
        <v>181</v>
      </c>
      <c r="U20" s="29">
        <f t="shared" si="13"/>
        <v>15</v>
      </c>
      <c r="V20" s="28" t="s">
        <v>183</v>
      </c>
      <c r="W20" s="29">
        <f t="shared" si="14"/>
        <v>15</v>
      </c>
      <c r="X20" s="28" t="s">
        <v>186</v>
      </c>
      <c r="Y20" s="29">
        <f t="shared" si="15"/>
        <v>15</v>
      </c>
      <c r="Z20" s="50" t="s">
        <v>188</v>
      </c>
      <c r="AA20" s="29">
        <f t="shared" si="16"/>
        <v>15</v>
      </c>
      <c r="AB20" s="28" t="s">
        <v>189</v>
      </c>
      <c r="AC20" s="85">
        <f t="shared" si="17"/>
        <v>10</v>
      </c>
      <c r="AD20" s="85">
        <f t="shared" si="0"/>
        <v>100</v>
      </c>
      <c r="AE20" s="18" t="s">
        <v>393</v>
      </c>
      <c r="AF20" s="85" t="str">
        <f t="shared" si="18"/>
        <v>Fuerte</v>
      </c>
      <c r="AG20" s="86" t="s">
        <v>194</v>
      </c>
      <c r="AH20" s="85" t="str">
        <f t="shared" si="19"/>
        <v>Fuerte</v>
      </c>
      <c r="AI20" s="85">
        <f t="shared" si="20"/>
        <v>100</v>
      </c>
      <c r="AJ20" s="83">
        <f>AVERAGE(AI20:AI20)</f>
        <v>100</v>
      </c>
      <c r="AK20" s="83" t="str">
        <f>IF(AJ20&lt;50,"Débil",IF(AND(AJ20&gt;=50,AJ20&lt;99),"Moderado",IF(AJ20=100,"Fuerte",)))</f>
        <v>Fuerte</v>
      </c>
      <c r="AL20" s="84" t="s">
        <v>257</v>
      </c>
      <c r="AM20" s="84" t="s">
        <v>257</v>
      </c>
      <c r="AN20" s="83">
        <f>VALUE(IF(AND(AK20="Fuerte",AL20="Directamente"),J20-2,IF(AND(AK20="Fuerte",AL20="No disminuye"),J20,IF(AND(AK20="Moderado",AL20="directamente"),J20-1,IF(AND(AK20="Moderado",AL20="no disminuye"),J20,J20)))))</f>
        <v>1</v>
      </c>
      <c r="AO20" s="83">
        <f>IF(AN20&lt;1,Hoja2!H36,AN20)</f>
        <v>1</v>
      </c>
      <c r="AP20" s="83" t="str">
        <f>IF(AO20=1,Hoja2!$H$3,IF(AO20=2,Hoja2!$H$4,IF(AO20=3,Hoja2!$H$5,IF(AO20=4,Hoja2!$H$6,IF(AO20=5,Hoja2!$H$7,0)))))</f>
        <v>1-Rara vez</v>
      </c>
      <c r="AQ20" s="83">
        <f>VALUE(IF(AND(AK20="Fuerte",AM20="Directamente"),K20-2,IF(AND(AK20="Fuerte",AM20="indirectamente"),K20-1,IF(AND(AK20="Fuerte",AM20="No disminuye"),K20,IF(AND(AK20="Moderado",AM20="directamente"),K20-1,IF(AND(AK20="Moderado",AM20="indirectamente"),K20,IF(AND(AK20="Moderado",AM20="no disminuye"),K20,K20)))))))</f>
        <v>1</v>
      </c>
      <c r="AR20" s="83">
        <f>IF(AQ20&lt;1,Hoja2!N36,AQ20)</f>
        <v>1</v>
      </c>
      <c r="AS20" s="83" t="str">
        <f>IF(AR20=1,Hoja2!$N$3,IF(AR20=2,Hoja2!$N$4,IF(AR20=3,Hoja2!$N$5,IF(AR20=4,Hoja2!$N$6,IF(AR20=5,Hoja2!$N$7,0)))))</f>
        <v>1-Insignificante</v>
      </c>
      <c r="AT20" s="83">
        <f>VALUE(CONCATENATE(AO20,AR20))</f>
        <v>11</v>
      </c>
      <c r="AU20" s="83" t="str">
        <f>VLOOKUP(AT20,Hoja2!$D$25:$E$49,2,0)</f>
        <v>1-Baja</v>
      </c>
      <c r="AV20" s="81" t="s">
        <v>394</v>
      </c>
      <c r="AW20" s="87" t="s">
        <v>388</v>
      </c>
      <c r="AX20" s="88">
        <v>43830</v>
      </c>
      <c r="AY20" s="87" t="s">
        <v>395</v>
      </c>
      <c r="AZ20" s="89" t="s">
        <v>396</v>
      </c>
      <c r="BA20" s="89" t="s">
        <v>397</v>
      </c>
    </row>
    <row r="21" spans="2:53" ht="113.25" customHeight="1" thickBot="1" x14ac:dyDescent="0.3">
      <c r="B21" s="78">
        <v>8</v>
      </c>
      <c r="C21" s="79" t="s">
        <v>299</v>
      </c>
      <c r="D21" s="79" t="s">
        <v>406</v>
      </c>
      <c r="E21" s="79" t="s">
        <v>407</v>
      </c>
      <c r="F21" s="80" t="s">
        <v>13</v>
      </c>
      <c r="G21" s="81" t="s">
        <v>408</v>
      </c>
      <c r="H21" s="82" t="s">
        <v>409</v>
      </c>
      <c r="I21" s="83" t="s">
        <v>368</v>
      </c>
      <c r="J21" s="84" t="str">
        <f>MID(I21,1,1)</f>
        <v>3</v>
      </c>
      <c r="K21" s="84">
        <f>VALUE(IF(L21="Catastrofico",5,IF(L21="Mayor",4,IF(L21="Moderado",3,IF(L21="Menor",2,IF(L21="Insignificante",1,0))))))</f>
        <v>3</v>
      </c>
      <c r="L21" s="84" t="s">
        <v>38</v>
      </c>
      <c r="M21" s="83">
        <f>VALUE(CONCATENATE(J21,K21))</f>
        <v>33</v>
      </c>
      <c r="N21" s="83" t="str">
        <f>VLOOKUP(M21,[1]Hoja2!$D$25:$E$67,2,0)</f>
        <v>9-Alta</v>
      </c>
      <c r="O21" s="30" t="s">
        <v>410</v>
      </c>
      <c r="P21" s="28" t="s">
        <v>177</v>
      </c>
      <c r="Q21" s="29">
        <f t="shared" si="11"/>
        <v>15</v>
      </c>
      <c r="R21" s="28" t="s">
        <v>179</v>
      </c>
      <c r="S21" s="29">
        <f t="shared" si="12"/>
        <v>15</v>
      </c>
      <c r="T21" s="28" t="s">
        <v>181</v>
      </c>
      <c r="U21" s="29">
        <f t="shared" si="13"/>
        <v>15</v>
      </c>
      <c r="V21" s="28" t="s">
        <v>183</v>
      </c>
      <c r="W21" s="29">
        <f t="shared" si="14"/>
        <v>15</v>
      </c>
      <c r="X21" s="28" t="s">
        <v>186</v>
      </c>
      <c r="Y21" s="29">
        <f t="shared" si="15"/>
        <v>15</v>
      </c>
      <c r="Z21" s="50" t="s">
        <v>188</v>
      </c>
      <c r="AA21" s="29">
        <f t="shared" si="16"/>
        <v>15</v>
      </c>
      <c r="AB21" s="28" t="s">
        <v>189</v>
      </c>
      <c r="AC21" s="85">
        <f t="shared" si="17"/>
        <v>10</v>
      </c>
      <c r="AD21" s="85">
        <f t="shared" si="0"/>
        <v>100</v>
      </c>
      <c r="AE21" s="18" t="s">
        <v>411</v>
      </c>
      <c r="AF21" s="85" t="str">
        <f t="shared" si="18"/>
        <v>Fuerte</v>
      </c>
      <c r="AG21" s="86" t="s">
        <v>194</v>
      </c>
      <c r="AH21" s="85" t="str">
        <f t="shared" si="19"/>
        <v>Fuerte</v>
      </c>
      <c r="AI21" s="85">
        <f t="shared" si="20"/>
        <v>100</v>
      </c>
      <c r="AJ21" s="83">
        <f>AVERAGE(AI21:AI21)</f>
        <v>100</v>
      </c>
      <c r="AK21" s="83" t="str">
        <f>IF(AJ21&lt;50,"Débil",IF(AND(AJ21&gt;=50,AJ21&lt;99),"Moderado",IF(AJ21=100,"Fuerte",)))</f>
        <v>Fuerte</v>
      </c>
      <c r="AL21" s="84" t="s">
        <v>257</v>
      </c>
      <c r="AM21" s="84" t="s">
        <v>257</v>
      </c>
      <c r="AN21" s="83">
        <f>VALUE(IF(AND(AK21="Fuerte",AL21="Directamente"),J21-2,IF(AND(AK21="Fuerte",AL21="No disminuye"),J21,IF(AND(AK21="Moderado",AL21="directamente"),J21-1,IF(AND(AK21="Moderado",AL21="no disminuye"),J21,J21)))))</f>
        <v>1</v>
      </c>
      <c r="AO21" s="83">
        <f>IF(AN21&lt;1,[1]Hoja2!H37,AN21)</f>
        <v>1</v>
      </c>
      <c r="AP21" s="83" t="str">
        <f>IF(AO21=1,[1]Hoja2!$H$3,IF(AO21=2,[1]Hoja2!$H$4,IF(AO21=3,[1]Hoja2!$H$5,IF(AO21=4,[1]Hoja2!$H$6,IF(AO21=5,[1]Hoja2!$H$7,0)))))</f>
        <v>1-Rara vez</v>
      </c>
      <c r="AQ21" s="83">
        <f>VALUE(IF(AND(AK21="Fuerte",AM21="Directamente"),K21-2,IF(AND(AK21="Fuerte",AM21="indirectamente"),K21-1,IF(AND(AK21="Fuerte",AM21="No disminuye"),K21,IF(AND(AK21="Moderado",AM21="directamente"),K21-1,IF(AND(AK21="Moderado",AM21="indirectamente"),K21,IF(AND(AK21="Moderado",AM21="no disminuye"),K21,K21)))))))</f>
        <v>1</v>
      </c>
      <c r="AR21" s="83">
        <f>IF(AQ21&lt;1,[1]Hoja2!N37,AQ21)</f>
        <v>1</v>
      </c>
      <c r="AS21" s="83" t="str">
        <f>IF(AR21=1,[1]Hoja2!$N$3,IF(AR21=2,[1]Hoja2!$N$4,IF(AR21=3,[1]Hoja2!$N$5,IF(AR21=4,[1]Hoja2!$N$6,IF(AR21=5,[1]Hoja2!$N$7,0)))))</f>
        <v>1-Insignificante</v>
      </c>
      <c r="AT21" s="83">
        <f>VALUE(CONCATENATE(AO21,AR21))</f>
        <v>11</v>
      </c>
      <c r="AU21" s="83" t="str">
        <f>VLOOKUP(AT21,[1]Hoja2!$D$25:$E$49,2,0)</f>
        <v>1-Baja</v>
      </c>
      <c r="AV21" s="81" t="s">
        <v>412</v>
      </c>
      <c r="AW21" s="87" t="s">
        <v>372</v>
      </c>
      <c r="AX21" s="88">
        <v>43830</v>
      </c>
      <c r="AY21" s="81" t="s">
        <v>413</v>
      </c>
      <c r="AZ21" s="89" t="s">
        <v>414</v>
      </c>
      <c r="BA21" s="89" t="s">
        <v>415</v>
      </c>
    </row>
    <row r="22" spans="2:53" ht="113.25" customHeight="1" thickBot="1" x14ac:dyDescent="0.3">
      <c r="B22" s="78">
        <v>9</v>
      </c>
      <c r="C22" s="79" t="s">
        <v>299</v>
      </c>
      <c r="D22" s="79" t="s">
        <v>416</v>
      </c>
      <c r="E22" s="79" t="s">
        <v>417</v>
      </c>
      <c r="F22" s="80" t="s">
        <v>13</v>
      </c>
      <c r="G22" s="81" t="s">
        <v>418</v>
      </c>
      <c r="H22" s="82" t="s">
        <v>419</v>
      </c>
      <c r="I22" s="83" t="s">
        <v>368</v>
      </c>
      <c r="J22" s="84" t="str">
        <f>MID(I22,1,1)</f>
        <v>3</v>
      </c>
      <c r="K22" s="84">
        <f>VALUE(IF(L22="Catastrofico",5,IF(L22="Mayor",4,IF(L22="Moderado",3,IF(L22="Menor",2,IF(L22="Insignificante",1,0))))))</f>
        <v>3</v>
      </c>
      <c r="L22" s="84" t="s">
        <v>38</v>
      </c>
      <c r="M22" s="83">
        <f>VALUE(CONCATENATE(J22,K22))</f>
        <v>33</v>
      </c>
      <c r="N22" s="83" t="str">
        <f>VLOOKUP(M22,[1]Hoja2!$D$25:$E$67,2,0)</f>
        <v>9-Alta</v>
      </c>
      <c r="O22" s="30" t="s">
        <v>420</v>
      </c>
      <c r="P22" s="28" t="s">
        <v>177</v>
      </c>
      <c r="Q22" s="29">
        <f t="shared" si="11"/>
        <v>15</v>
      </c>
      <c r="R22" s="28" t="s">
        <v>179</v>
      </c>
      <c r="S22" s="29">
        <f t="shared" si="12"/>
        <v>15</v>
      </c>
      <c r="T22" s="28" t="s">
        <v>181</v>
      </c>
      <c r="U22" s="29">
        <f t="shared" si="13"/>
        <v>15</v>
      </c>
      <c r="V22" s="28" t="s">
        <v>183</v>
      </c>
      <c r="W22" s="29">
        <f t="shared" si="14"/>
        <v>15</v>
      </c>
      <c r="X22" s="28" t="s">
        <v>186</v>
      </c>
      <c r="Y22" s="29">
        <f t="shared" si="15"/>
        <v>15</v>
      </c>
      <c r="Z22" s="50" t="s">
        <v>188</v>
      </c>
      <c r="AA22" s="29">
        <f t="shared" si="16"/>
        <v>15</v>
      </c>
      <c r="AB22" s="28" t="s">
        <v>189</v>
      </c>
      <c r="AC22" s="85">
        <f t="shared" si="17"/>
        <v>10</v>
      </c>
      <c r="AD22" s="85">
        <f t="shared" si="0"/>
        <v>100</v>
      </c>
      <c r="AE22" s="90" t="s">
        <v>421</v>
      </c>
      <c r="AF22" s="85" t="str">
        <f t="shared" si="18"/>
        <v>Fuerte</v>
      </c>
      <c r="AG22" s="86" t="s">
        <v>194</v>
      </c>
      <c r="AH22" s="85" t="str">
        <f t="shared" si="19"/>
        <v>Fuerte</v>
      </c>
      <c r="AI22" s="85">
        <f t="shared" si="20"/>
        <v>100</v>
      </c>
      <c r="AJ22" s="83">
        <f>AVERAGE(AI22:AI22)</f>
        <v>100</v>
      </c>
      <c r="AK22" s="83" t="str">
        <f>IF(AJ22&lt;50,"Débil",IF(AND(AJ22&gt;=50,AJ22&lt;99),"Moderado",IF(AJ22=100,"Fuerte",)))</f>
        <v>Fuerte</v>
      </c>
      <c r="AL22" s="84" t="s">
        <v>257</v>
      </c>
      <c r="AM22" s="84" t="s">
        <v>257</v>
      </c>
      <c r="AN22" s="83">
        <f>VALUE(IF(AND(AK22="Fuerte",AL22="Directamente"),J22-2,IF(AND(AK22="Fuerte",AL22="No disminuye"),J22,IF(AND(AK22="Moderado",AL22="directamente"),J22-1,IF(AND(AK22="Moderado",AL22="no disminuye"),J22,J22)))))</f>
        <v>1</v>
      </c>
      <c r="AO22" s="83">
        <f>IF(AN22&lt;1,[1]Hoja2!H38,AN22)</f>
        <v>1</v>
      </c>
      <c r="AP22" s="83" t="str">
        <f>IF(AO22=1,[1]Hoja2!$H$3,IF(AO22=2,[1]Hoja2!$H$4,IF(AO22=3,[1]Hoja2!$H$5,IF(AO22=4,[1]Hoja2!$H$6,IF(AO22=5,[1]Hoja2!$H$7,0)))))</f>
        <v>1-Rara vez</v>
      </c>
      <c r="AQ22" s="83">
        <f>VALUE(IF(AND(AK22="Fuerte",AM22="Directamente"),K22-2,IF(AND(AK22="Fuerte",AM22="indirectamente"),K22-1,IF(AND(AK22="Fuerte",AM22="No disminuye"),K22,IF(AND(AK22="Moderado",AM22="directamente"),K22-1,IF(AND(AK22="Moderado",AM22="indirectamente"),K22,IF(AND(AK22="Moderado",AM22="no disminuye"),K22,K22)))))))</f>
        <v>1</v>
      </c>
      <c r="AR22" s="83">
        <f>IF(AQ22&lt;1,[1]Hoja2!N38,AQ22)</f>
        <v>1</v>
      </c>
      <c r="AS22" s="83" t="str">
        <f>IF(AR22=1,[1]Hoja2!$N$3,IF(AR22=2,[1]Hoja2!$N$4,IF(AR22=3,[1]Hoja2!$N$5,IF(AR22=4,[1]Hoja2!$N$6,IF(AR22=5,[1]Hoja2!$N$7,0)))))</f>
        <v>1-Insignificante</v>
      </c>
      <c r="AT22" s="83">
        <f>VALUE(CONCATENATE(AO22,AR22))</f>
        <v>11</v>
      </c>
      <c r="AU22" s="83" t="str">
        <f>VLOOKUP(AT22,[1]Hoja2!$D$25:$E$49,2,0)</f>
        <v>1-Baja</v>
      </c>
      <c r="AV22" s="81" t="s">
        <v>422</v>
      </c>
      <c r="AW22" s="87" t="s">
        <v>423</v>
      </c>
      <c r="AX22" s="88">
        <v>43830</v>
      </c>
      <c r="AY22" s="87" t="s">
        <v>424</v>
      </c>
      <c r="AZ22" s="89" t="s">
        <v>425</v>
      </c>
      <c r="BA22" s="89" t="s">
        <v>426</v>
      </c>
    </row>
  </sheetData>
  <sheetProtection formatCells="0" formatColumns="0" formatRows="0" insertColumns="0" insertRows="0" insertHyperlinks="0" deleteRows="0" sort="0" autoFilter="0" pivotTables="0"/>
  <dataConsolidate/>
  <mergeCells count="160">
    <mergeCell ref="AS10:AS11"/>
    <mergeCell ref="BA10:BA11"/>
    <mergeCell ref="BA12:BA13"/>
    <mergeCell ref="BA14:BA16"/>
    <mergeCell ref="AV7:BA8"/>
    <mergeCell ref="V7:V9"/>
    <mergeCell ref="AL10:AL11"/>
    <mergeCell ref="AD7:AD9"/>
    <mergeCell ref="AF7:AF9"/>
    <mergeCell ref="AG7:AG9"/>
    <mergeCell ref="AH7:AH9"/>
    <mergeCell ref="AK7:AK9"/>
    <mergeCell ref="W7:W9"/>
    <mergeCell ref="X7:X9"/>
    <mergeCell ref="Y7:Y9"/>
    <mergeCell ref="Z7:Z9"/>
    <mergeCell ref="AA7:AA9"/>
    <mergeCell ref="AB7:AB9"/>
    <mergeCell ref="AI7:AJ9"/>
    <mergeCell ref="AE7:AE9"/>
    <mergeCell ref="AZ10:AZ11"/>
    <mergeCell ref="AZ12:AZ13"/>
    <mergeCell ref="AZ14:AZ16"/>
    <mergeCell ref="AN9:AO9"/>
    <mergeCell ref="AQ14:AQ16"/>
    <mergeCell ref="AM7:AM9"/>
    <mergeCell ref="AM10:AM11"/>
    <mergeCell ref="AM12:AM13"/>
    <mergeCell ref="AM14:AM16"/>
    <mergeCell ref="AQ9:AR9"/>
    <mergeCell ref="AN12:AN13"/>
    <mergeCell ref="AQ10:AQ11"/>
    <mergeCell ref="AQ12:AQ13"/>
    <mergeCell ref="AP10:AP11"/>
    <mergeCell ref="AN10:AN11"/>
    <mergeCell ref="B2:D5"/>
    <mergeCell ref="H4:H5"/>
    <mergeCell ref="B7:B9"/>
    <mergeCell ref="D7:D9"/>
    <mergeCell ref="E7:E9"/>
    <mergeCell ref="G7:G9"/>
    <mergeCell ref="R7:R9"/>
    <mergeCell ref="Q7:Q9"/>
    <mergeCell ref="U7:U9"/>
    <mergeCell ref="E4:G5"/>
    <mergeCell ref="E2:G3"/>
    <mergeCell ref="C7:C9"/>
    <mergeCell ref="F7:F9"/>
    <mergeCell ref="T7:T9"/>
    <mergeCell ref="B10:B11"/>
    <mergeCell ref="D10:D11"/>
    <mergeCell ref="E10:E11"/>
    <mergeCell ref="H10:H11"/>
    <mergeCell ref="AL12:AL13"/>
    <mergeCell ref="AP12:AP13"/>
    <mergeCell ref="I12:I13"/>
    <mergeCell ref="J12:J13"/>
    <mergeCell ref="S7:S9"/>
    <mergeCell ref="H7:H9"/>
    <mergeCell ref="I7:N7"/>
    <mergeCell ref="O7:O9"/>
    <mergeCell ref="P7:P9"/>
    <mergeCell ref="C10:C11"/>
    <mergeCell ref="AL7:AL9"/>
    <mergeCell ref="AN7:AU8"/>
    <mergeCell ref="I8:I9"/>
    <mergeCell ref="L8:L9"/>
    <mergeCell ref="N8:N9"/>
    <mergeCell ref="AC7:AC9"/>
    <mergeCell ref="N10:N11"/>
    <mergeCell ref="AU12:AU13"/>
    <mergeCell ref="K10:K11"/>
    <mergeCell ref="L10:L11"/>
    <mergeCell ref="AU10:AU11"/>
    <mergeCell ref="D14:D16"/>
    <mergeCell ref="E14:E16"/>
    <mergeCell ref="H14:H16"/>
    <mergeCell ref="N12:N13"/>
    <mergeCell ref="AK12:AK13"/>
    <mergeCell ref="H12:H13"/>
    <mergeCell ref="M12:M13"/>
    <mergeCell ref="AJ10:AJ11"/>
    <mergeCell ref="AK10:AK11"/>
    <mergeCell ref="AO10:AO11"/>
    <mergeCell ref="AO12:AO13"/>
    <mergeCell ref="AR10:AR11"/>
    <mergeCell ref="AT10:AT11"/>
    <mergeCell ref="AR12:AR13"/>
    <mergeCell ref="AS12:AS13"/>
    <mergeCell ref="F10:F11"/>
    <mergeCell ref="F12:F13"/>
    <mergeCell ref="F14:F16"/>
    <mergeCell ref="I10:I11"/>
    <mergeCell ref="J10:J11"/>
    <mergeCell ref="M10:M11"/>
    <mergeCell ref="AJ12:AJ13"/>
    <mergeCell ref="AJ14:AJ16"/>
    <mergeCell ref="B12:B13"/>
    <mergeCell ref="D12:D13"/>
    <mergeCell ref="E12:E13"/>
    <mergeCell ref="I14:I16"/>
    <mergeCell ref="J14:J16"/>
    <mergeCell ref="C12:C13"/>
    <mergeCell ref="C14:C16"/>
    <mergeCell ref="AU14:AU16"/>
    <mergeCell ref="N14:N16"/>
    <mergeCell ref="AK14:AK16"/>
    <mergeCell ref="K14:K16"/>
    <mergeCell ref="L14:L16"/>
    <mergeCell ref="M14:M16"/>
    <mergeCell ref="AL14:AL16"/>
    <mergeCell ref="AP14:AP16"/>
    <mergeCell ref="AS14:AS16"/>
    <mergeCell ref="B14:B16"/>
    <mergeCell ref="AN14:AN16"/>
    <mergeCell ref="AO14:AO16"/>
    <mergeCell ref="K12:K13"/>
    <mergeCell ref="L12:L13"/>
    <mergeCell ref="AT12:AT13"/>
    <mergeCell ref="AT14:AT16"/>
    <mergeCell ref="AR14:AR16"/>
    <mergeCell ref="B18:B19"/>
    <mergeCell ref="C18:C19"/>
    <mergeCell ref="D18:D19"/>
    <mergeCell ref="E18:E19"/>
    <mergeCell ref="F18:F19"/>
    <mergeCell ref="H18:H19"/>
    <mergeCell ref="I18:I19"/>
    <mergeCell ref="J18:J19"/>
    <mergeCell ref="K18:K19"/>
    <mergeCell ref="L18:L19"/>
    <mergeCell ref="M18:M19"/>
    <mergeCell ref="N18:N19"/>
    <mergeCell ref="O18:O19"/>
    <mergeCell ref="P18:P19"/>
    <mergeCell ref="R18:R19"/>
    <mergeCell ref="T18:T19"/>
    <mergeCell ref="V18:V19"/>
    <mergeCell ref="X18:X19"/>
    <mergeCell ref="Z18:Z19"/>
    <mergeCell ref="AB18:AB19"/>
    <mergeCell ref="AD18:AD19"/>
    <mergeCell ref="AE18:AE19"/>
    <mergeCell ref="AF18:AF19"/>
    <mergeCell ref="AG18:AG19"/>
    <mergeCell ref="AH18:AH19"/>
    <mergeCell ref="AJ18:AJ19"/>
    <mergeCell ref="AK18:AK19"/>
    <mergeCell ref="AU18:AU19"/>
    <mergeCell ref="AZ18:AZ19"/>
    <mergeCell ref="BA18:BA19"/>
    <mergeCell ref="AL18:AL19"/>
    <mergeCell ref="AM18:AM19"/>
    <mergeCell ref="AN18:AN19"/>
    <mergeCell ref="AO18:AO19"/>
    <mergeCell ref="AP18:AP19"/>
    <mergeCell ref="AQ18:AQ19"/>
    <mergeCell ref="AR18:AR19"/>
    <mergeCell ref="AS18:AS19"/>
    <mergeCell ref="AT18:AT19"/>
  </mergeCells>
  <conditionalFormatting sqref="N10:N16 AU10:AU16">
    <cfRule type="containsText" dxfId="450" priority="772" operator="containsText" text="baja">
      <formula>NOT(ISERROR(SEARCH("baja",N10)))</formula>
    </cfRule>
    <cfRule type="containsText" dxfId="449" priority="773" operator="containsText" text="Alta">
      <formula>NOT(ISERROR(SEARCH("Alta",N10)))</formula>
    </cfRule>
  </conditionalFormatting>
  <conditionalFormatting sqref="N10:N16 AU10:AU16">
    <cfRule type="containsText" dxfId="448" priority="770" operator="containsText" text="Moderada">
      <formula>NOT(ISERROR(SEARCH("Moderada",N10)))</formula>
    </cfRule>
    <cfRule type="containsText" dxfId="447" priority="771" operator="containsText" text="Extrema">
      <formula>NOT(ISERROR(SEARCH("Extrema",N10)))</formula>
    </cfRule>
  </conditionalFormatting>
  <conditionalFormatting sqref="AF10:AI16">
    <cfRule type="cellIs" dxfId="446" priority="766" operator="between">
      <formula>76</formula>
      <formula>100</formula>
    </cfRule>
    <cfRule type="cellIs" dxfId="445" priority="767" operator="between">
      <formula>1</formula>
      <formula>50</formula>
    </cfRule>
    <cfRule type="cellIs" dxfId="444" priority="768" operator="between">
      <formula>50</formula>
      <formula>75</formula>
    </cfRule>
    <cfRule type="cellIs" dxfId="443" priority="769" operator="between">
      <formula>0</formula>
      <formula>0</formula>
    </cfRule>
  </conditionalFormatting>
  <conditionalFormatting sqref="AF10:AI16">
    <cfRule type="containsText" dxfId="442" priority="447" operator="containsText" text="Débil">
      <formula>NOT(ISERROR(SEARCH("Débil",AF10)))</formula>
    </cfRule>
    <cfRule type="containsText" dxfId="441" priority="448" operator="containsText" text="Moderado">
      <formula>NOT(ISERROR(SEARCH("Moderado",AF10)))</formula>
    </cfRule>
    <cfRule type="containsText" dxfId="440" priority="449" operator="containsText" text="Fuerte">
      <formula>NOT(ISERROR(SEARCH("Fuerte",AF10)))</formula>
    </cfRule>
  </conditionalFormatting>
  <conditionalFormatting sqref="AU17:AU20 N17:N20">
    <cfRule type="containsText" dxfId="439" priority="439" operator="containsText" text="baja">
      <formula>NOT(ISERROR(SEARCH("baja",N17)))</formula>
    </cfRule>
    <cfRule type="containsText" dxfId="438" priority="440" operator="containsText" text="Alta">
      <formula>NOT(ISERROR(SEARCH("Alta",N17)))</formula>
    </cfRule>
  </conditionalFormatting>
  <conditionalFormatting sqref="AU17:AU20 N17:N20">
    <cfRule type="containsText" dxfId="437" priority="437" operator="containsText" text="Moderada">
      <formula>NOT(ISERROR(SEARCH("Moderada",N17)))</formula>
    </cfRule>
    <cfRule type="containsText" dxfId="436" priority="438" operator="containsText" text="Extrema">
      <formula>NOT(ISERROR(SEARCH("Extrema",N17)))</formula>
    </cfRule>
  </conditionalFormatting>
  <conditionalFormatting sqref="AF17:AF18 AF20 AG17:AI20">
    <cfRule type="cellIs" dxfId="435" priority="433" operator="between">
      <formula>76</formula>
      <formula>100</formula>
    </cfRule>
    <cfRule type="cellIs" dxfId="434" priority="434" operator="between">
      <formula>1</formula>
      <formula>50</formula>
    </cfRule>
    <cfRule type="cellIs" dxfId="433" priority="435" operator="between">
      <formula>50</formula>
      <formula>75</formula>
    </cfRule>
    <cfRule type="cellIs" dxfId="432" priority="436" operator="between">
      <formula>0</formula>
      <formula>0</formula>
    </cfRule>
  </conditionalFormatting>
  <conditionalFormatting sqref="AF17:AF18 AF20 AG17:AI20">
    <cfRule type="containsText" dxfId="431" priority="430" operator="containsText" text="Débil">
      <formula>NOT(ISERROR(SEARCH("Débil",AF17)))</formula>
    </cfRule>
    <cfRule type="containsText" dxfId="430" priority="431" operator="containsText" text="Moderado">
      <formula>NOT(ISERROR(SEARCH("Moderado",AF17)))</formula>
    </cfRule>
    <cfRule type="containsText" dxfId="429" priority="432" operator="containsText" text="Fuerte">
      <formula>NOT(ISERROR(SEARCH("Fuerte",AF17)))</formula>
    </cfRule>
  </conditionalFormatting>
  <conditionalFormatting sqref="AU17:AU20 N17:N20">
    <cfRule type="containsText" dxfId="428" priority="428" operator="containsText" text="baja">
      <formula>NOT(ISERROR(SEARCH("baja",N17)))</formula>
    </cfRule>
    <cfRule type="containsText" dxfId="427" priority="429" operator="containsText" text="Alta">
      <formula>NOT(ISERROR(SEARCH("Alta",N17)))</formula>
    </cfRule>
  </conditionalFormatting>
  <conditionalFormatting sqref="AU17:AU20 N17:N20">
    <cfRule type="containsText" dxfId="426" priority="426" operator="containsText" text="Moderada">
      <formula>NOT(ISERROR(SEARCH("Moderada",N17)))</formula>
    </cfRule>
    <cfRule type="containsText" dxfId="425" priority="427" operator="containsText" text="Extrema">
      <formula>NOT(ISERROR(SEARCH("Extrema",N17)))</formula>
    </cfRule>
  </conditionalFormatting>
  <conditionalFormatting sqref="AF17:AF18 AF20 AG17:AI20">
    <cfRule type="cellIs" dxfId="424" priority="422" operator="between">
      <formula>76</formula>
      <formula>100</formula>
    </cfRule>
    <cfRule type="cellIs" dxfId="423" priority="423" operator="between">
      <formula>1</formula>
      <formula>50</formula>
    </cfRule>
    <cfRule type="cellIs" dxfId="422" priority="424" operator="between">
      <formula>50</formula>
      <formula>75</formula>
    </cfRule>
    <cfRule type="cellIs" dxfId="421" priority="425" operator="between">
      <formula>0</formula>
      <formula>0</formula>
    </cfRule>
  </conditionalFormatting>
  <conditionalFormatting sqref="AF17:AF18 AF20 AG17:AI20">
    <cfRule type="containsText" dxfId="420" priority="419" operator="containsText" text="Débil">
      <formula>NOT(ISERROR(SEARCH("Débil",AF17)))</formula>
    </cfRule>
    <cfRule type="containsText" dxfId="419" priority="420" operator="containsText" text="Moderado">
      <formula>NOT(ISERROR(SEARCH("Moderado",AF17)))</formula>
    </cfRule>
    <cfRule type="containsText" dxfId="418" priority="421" operator="containsText" text="Fuerte">
      <formula>NOT(ISERROR(SEARCH("Fuerte",AF17)))</formula>
    </cfRule>
  </conditionalFormatting>
  <conditionalFormatting sqref="AU17:AU20 N17:N20">
    <cfRule type="containsText" dxfId="417" priority="417" operator="containsText" text="baja">
      <formula>NOT(ISERROR(SEARCH("baja",N17)))</formula>
    </cfRule>
    <cfRule type="containsText" dxfId="416" priority="418" operator="containsText" text="Alta">
      <formula>NOT(ISERROR(SEARCH("Alta",N17)))</formula>
    </cfRule>
  </conditionalFormatting>
  <conditionalFormatting sqref="AU17:AU20 N17:N20">
    <cfRule type="containsText" dxfId="415" priority="415" operator="containsText" text="Moderada">
      <formula>NOT(ISERROR(SEARCH("Moderada",N17)))</formula>
    </cfRule>
    <cfRule type="containsText" dxfId="414" priority="416" operator="containsText" text="Extrema">
      <formula>NOT(ISERROR(SEARCH("Extrema",N17)))</formula>
    </cfRule>
  </conditionalFormatting>
  <conditionalFormatting sqref="AF17:AF18 AF20 AG17:AI20">
    <cfRule type="cellIs" dxfId="413" priority="411" operator="between">
      <formula>76</formula>
      <formula>100</formula>
    </cfRule>
    <cfRule type="cellIs" dxfId="412" priority="412" operator="between">
      <formula>1</formula>
      <formula>50</formula>
    </cfRule>
    <cfRule type="cellIs" dxfId="411" priority="413" operator="between">
      <formula>50</formula>
      <formula>75</formula>
    </cfRule>
    <cfRule type="cellIs" dxfId="410" priority="414" operator="between">
      <formula>0</formula>
      <formula>0</formula>
    </cfRule>
  </conditionalFormatting>
  <conditionalFormatting sqref="AF17:AF18 AF20 AG17:AI20">
    <cfRule type="containsText" dxfId="409" priority="408" operator="containsText" text="Débil">
      <formula>NOT(ISERROR(SEARCH("Débil",AF17)))</formula>
    </cfRule>
    <cfRule type="containsText" dxfId="408" priority="409" operator="containsText" text="Moderado">
      <formula>NOT(ISERROR(SEARCH("Moderado",AF17)))</formula>
    </cfRule>
    <cfRule type="containsText" dxfId="407" priority="410" operator="containsText" text="Fuerte">
      <formula>NOT(ISERROR(SEARCH("Fuerte",AF17)))</formula>
    </cfRule>
  </conditionalFormatting>
  <conditionalFormatting sqref="AU17:AU20 N17:N20">
    <cfRule type="containsText" dxfId="406" priority="406" operator="containsText" text="baja">
      <formula>NOT(ISERROR(SEARCH("baja",N17)))</formula>
    </cfRule>
    <cfRule type="containsText" dxfId="405" priority="407" operator="containsText" text="Alta">
      <formula>NOT(ISERROR(SEARCH("Alta",N17)))</formula>
    </cfRule>
  </conditionalFormatting>
  <conditionalFormatting sqref="AU17:AU20 N17:N20">
    <cfRule type="containsText" dxfId="404" priority="404" operator="containsText" text="Moderada">
      <formula>NOT(ISERROR(SEARCH("Moderada",N17)))</formula>
    </cfRule>
    <cfRule type="containsText" dxfId="403" priority="405" operator="containsText" text="Extrema">
      <formula>NOT(ISERROR(SEARCH("Extrema",N17)))</formula>
    </cfRule>
  </conditionalFormatting>
  <conditionalFormatting sqref="AF17:AF18 AF20 AG17:AI20">
    <cfRule type="cellIs" dxfId="402" priority="400" operator="between">
      <formula>76</formula>
      <formula>100</formula>
    </cfRule>
    <cfRule type="cellIs" dxfId="401" priority="401" operator="between">
      <formula>1</formula>
      <formula>50</formula>
    </cfRule>
    <cfRule type="cellIs" dxfId="400" priority="402" operator="between">
      <formula>50</formula>
      <formula>75</formula>
    </cfRule>
    <cfRule type="cellIs" dxfId="399" priority="403" operator="between">
      <formula>0</formula>
      <formula>0</formula>
    </cfRule>
  </conditionalFormatting>
  <conditionalFormatting sqref="AF17:AF18 AF20 AG17:AI20">
    <cfRule type="containsText" dxfId="398" priority="397" operator="containsText" text="Débil">
      <formula>NOT(ISERROR(SEARCH("Débil",AF17)))</formula>
    </cfRule>
    <cfRule type="containsText" dxfId="397" priority="398" operator="containsText" text="Moderado">
      <formula>NOT(ISERROR(SEARCH("Moderado",AF17)))</formula>
    </cfRule>
    <cfRule type="containsText" dxfId="396" priority="399" operator="containsText" text="Fuerte">
      <formula>NOT(ISERROR(SEARCH("Fuerte",AF17)))</formula>
    </cfRule>
  </conditionalFormatting>
  <conditionalFormatting sqref="AU17:AU20 N17:N20">
    <cfRule type="containsText" dxfId="395" priority="395" operator="containsText" text="baja">
      <formula>NOT(ISERROR(SEARCH("baja",N17)))</formula>
    </cfRule>
    <cfRule type="containsText" dxfId="394" priority="396" operator="containsText" text="Alta">
      <formula>NOT(ISERROR(SEARCH("Alta",N17)))</formula>
    </cfRule>
  </conditionalFormatting>
  <conditionalFormatting sqref="AU17:AU20 N17:N20">
    <cfRule type="containsText" dxfId="393" priority="393" operator="containsText" text="Moderada">
      <formula>NOT(ISERROR(SEARCH("Moderada",N17)))</formula>
    </cfRule>
    <cfRule type="containsText" dxfId="392" priority="394" operator="containsText" text="Extrema">
      <formula>NOT(ISERROR(SEARCH("Extrema",N17)))</formula>
    </cfRule>
  </conditionalFormatting>
  <conditionalFormatting sqref="AF17:AF18 AF20 AG17:AI20">
    <cfRule type="cellIs" dxfId="391" priority="389" operator="between">
      <formula>76</formula>
      <formula>100</formula>
    </cfRule>
    <cfRule type="cellIs" dxfId="390" priority="390" operator="between">
      <formula>1</formula>
      <formula>50</formula>
    </cfRule>
    <cfRule type="cellIs" dxfId="389" priority="391" operator="between">
      <formula>50</formula>
      <formula>75</formula>
    </cfRule>
    <cfRule type="cellIs" dxfId="388" priority="392" operator="between">
      <formula>0</formula>
      <formula>0</formula>
    </cfRule>
  </conditionalFormatting>
  <conditionalFormatting sqref="AF17:AF18 AF20 AG17:AI20">
    <cfRule type="containsText" dxfId="387" priority="386" operator="containsText" text="Débil">
      <formula>NOT(ISERROR(SEARCH("Débil",AF17)))</formula>
    </cfRule>
    <cfRule type="containsText" dxfId="386" priority="387" operator="containsText" text="Moderado">
      <formula>NOT(ISERROR(SEARCH("Moderado",AF17)))</formula>
    </cfRule>
    <cfRule type="containsText" dxfId="385" priority="388" operator="containsText" text="Fuerte">
      <formula>NOT(ISERROR(SEARCH("Fuerte",AF17)))</formula>
    </cfRule>
  </conditionalFormatting>
  <conditionalFormatting sqref="AU17:AU20 N17:N20">
    <cfRule type="containsText" dxfId="384" priority="384" operator="containsText" text="baja">
      <formula>NOT(ISERROR(SEARCH("baja",N17)))</formula>
    </cfRule>
    <cfRule type="containsText" dxfId="383" priority="385" operator="containsText" text="Alta">
      <formula>NOT(ISERROR(SEARCH("Alta",N17)))</formula>
    </cfRule>
  </conditionalFormatting>
  <conditionalFormatting sqref="AU17:AU20 N17:N20">
    <cfRule type="containsText" dxfId="382" priority="382" operator="containsText" text="Moderada">
      <formula>NOT(ISERROR(SEARCH("Moderada",N17)))</formula>
    </cfRule>
    <cfRule type="containsText" dxfId="381" priority="383" operator="containsText" text="Extrema">
      <formula>NOT(ISERROR(SEARCH("Extrema",N17)))</formula>
    </cfRule>
  </conditionalFormatting>
  <conditionalFormatting sqref="AF17:AF18 AF20 AG17:AI20">
    <cfRule type="cellIs" dxfId="380" priority="378" operator="between">
      <formula>76</formula>
      <formula>100</formula>
    </cfRule>
    <cfRule type="cellIs" dxfId="379" priority="379" operator="between">
      <formula>1</formula>
      <formula>50</formula>
    </cfRule>
    <cfRule type="cellIs" dxfId="378" priority="380" operator="between">
      <formula>50</formula>
      <formula>75</formula>
    </cfRule>
    <cfRule type="cellIs" dxfId="377" priority="381" operator="between">
      <formula>0</formula>
      <formula>0</formula>
    </cfRule>
  </conditionalFormatting>
  <conditionalFormatting sqref="AF17:AF18 AF20 AG17:AI20">
    <cfRule type="containsText" dxfId="376" priority="375" operator="containsText" text="Débil">
      <formula>NOT(ISERROR(SEARCH("Débil",AF17)))</formula>
    </cfRule>
    <cfRule type="containsText" dxfId="375" priority="376" operator="containsText" text="Moderado">
      <formula>NOT(ISERROR(SEARCH("Moderado",AF17)))</formula>
    </cfRule>
    <cfRule type="containsText" dxfId="374" priority="377" operator="containsText" text="Fuerte">
      <formula>NOT(ISERROR(SEARCH("Fuerte",AF17)))</formula>
    </cfRule>
  </conditionalFormatting>
  <conditionalFormatting sqref="AU17:AU20 N17:N20">
    <cfRule type="containsText" dxfId="373" priority="373" operator="containsText" text="baja">
      <formula>NOT(ISERROR(SEARCH("baja",N17)))</formula>
    </cfRule>
    <cfRule type="containsText" dxfId="372" priority="374" operator="containsText" text="Alta">
      <formula>NOT(ISERROR(SEARCH("Alta",N17)))</formula>
    </cfRule>
  </conditionalFormatting>
  <conditionalFormatting sqref="AU17:AU20 N17:N20">
    <cfRule type="containsText" dxfId="371" priority="371" operator="containsText" text="Moderada">
      <formula>NOT(ISERROR(SEARCH("Moderada",N17)))</formula>
    </cfRule>
    <cfRule type="containsText" dxfId="370" priority="372" operator="containsText" text="Extrema">
      <formula>NOT(ISERROR(SEARCH("Extrema",N17)))</formula>
    </cfRule>
  </conditionalFormatting>
  <conditionalFormatting sqref="AF17:AF18 AF20 AG17:AI20">
    <cfRule type="cellIs" dxfId="369" priority="367" operator="between">
      <formula>76</formula>
      <formula>100</formula>
    </cfRule>
    <cfRule type="cellIs" dxfId="368" priority="368" operator="between">
      <formula>1</formula>
      <formula>50</formula>
    </cfRule>
    <cfRule type="cellIs" dxfId="367" priority="369" operator="between">
      <formula>50</formula>
      <formula>75</formula>
    </cfRule>
    <cfRule type="cellIs" dxfId="366" priority="370" operator="between">
      <formula>0</formula>
      <formula>0</formula>
    </cfRule>
  </conditionalFormatting>
  <conditionalFormatting sqref="AF17:AF18 AF20 AG17:AI20">
    <cfRule type="containsText" dxfId="365" priority="364" operator="containsText" text="Débil">
      <formula>NOT(ISERROR(SEARCH("Débil",AF17)))</formula>
    </cfRule>
    <cfRule type="containsText" dxfId="364" priority="365" operator="containsText" text="Moderado">
      <formula>NOT(ISERROR(SEARCH("Moderado",AF17)))</formula>
    </cfRule>
    <cfRule type="containsText" dxfId="363" priority="366" operator="containsText" text="Fuerte">
      <formula>NOT(ISERROR(SEARCH("Fuerte",AF17)))</formula>
    </cfRule>
  </conditionalFormatting>
  <conditionalFormatting sqref="AU17:AU20 N17:N20">
    <cfRule type="containsText" dxfId="362" priority="362" operator="containsText" text="baja">
      <formula>NOT(ISERROR(SEARCH("baja",N17)))</formula>
    </cfRule>
    <cfRule type="containsText" dxfId="361" priority="363" operator="containsText" text="Alta">
      <formula>NOT(ISERROR(SEARCH("Alta",N17)))</formula>
    </cfRule>
  </conditionalFormatting>
  <conditionalFormatting sqref="AU17:AU20 N17:N20">
    <cfRule type="containsText" dxfId="360" priority="360" operator="containsText" text="Moderada">
      <formula>NOT(ISERROR(SEARCH("Moderada",N17)))</formula>
    </cfRule>
    <cfRule type="containsText" dxfId="359" priority="361" operator="containsText" text="Extrema">
      <formula>NOT(ISERROR(SEARCH("Extrema",N17)))</formula>
    </cfRule>
  </conditionalFormatting>
  <conditionalFormatting sqref="AF17:AF18 AF20 AG17:AI20">
    <cfRule type="cellIs" dxfId="358" priority="356" operator="between">
      <formula>76</formula>
      <formula>100</formula>
    </cfRule>
    <cfRule type="cellIs" dxfId="357" priority="357" operator="between">
      <formula>1</formula>
      <formula>50</formula>
    </cfRule>
    <cfRule type="cellIs" dxfId="356" priority="358" operator="between">
      <formula>50</formula>
      <formula>75</formula>
    </cfRule>
    <cfRule type="cellIs" dxfId="355" priority="359" operator="between">
      <formula>0</formula>
      <formula>0</formula>
    </cfRule>
  </conditionalFormatting>
  <conditionalFormatting sqref="AF17:AF18 AF20 AG17:AI20">
    <cfRule type="containsText" dxfId="354" priority="353" operator="containsText" text="Débil">
      <formula>NOT(ISERROR(SEARCH("Débil",AF17)))</formula>
    </cfRule>
    <cfRule type="containsText" dxfId="353" priority="354" operator="containsText" text="Moderado">
      <formula>NOT(ISERROR(SEARCH("Moderado",AF17)))</formula>
    </cfRule>
    <cfRule type="containsText" dxfId="352" priority="355" operator="containsText" text="Fuerte">
      <formula>NOT(ISERROR(SEARCH("Fuerte",AF17)))</formula>
    </cfRule>
  </conditionalFormatting>
  <conditionalFormatting sqref="AU21 N21">
    <cfRule type="containsText" dxfId="351" priority="351" operator="containsText" text="baja">
      <formula>NOT(ISERROR(SEARCH("baja",N21)))</formula>
    </cfRule>
    <cfRule type="containsText" dxfId="350" priority="352" operator="containsText" text="Alta">
      <formula>NOT(ISERROR(SEARCH("Alta",N21)))</formula>
    </cfRule>
  </conditionalFormatting>
  <conditionalFormatting sqref="AU21 N21">
    <cfRule type="containsText" dxfId="349" priority="349" operator="containsText" text="Moderada">
      <formula>NOT(ISERROR(SEARCH("Moderada",N21)))</formula>
    </cfRule>
    <cfRule type="containsText" dxfId="348" priority="350" operator="containsText" text="Extrema">
      <formula>NOT(ISERROR(SEARCH("Extrema",N21)))</formula>
    </cfRule>
  </conditionalFormatting>
  <conditionalFormatting sqref="AF21:AI21">
    <cfRule type="cellIs" dxfId="347" priority="345" operator="between">
      <formula>76</formula>
      <formula>100</formula>
    </cfRule>
    <cfRule type="cellIs" dxfId="346" priority="346" operator="between">
      <formula>1</formula>
      <formula>50</formula>
    </cfRule>
    <cfRule type="cellIs" dxfId="345" priority="347" operator="between">
      <formula>50</formula>
      <formula>75</formula>
    </cfRule>
    <cfRule type="cellIs" dxfId="344" priority="348" operator="between">
      <formula>0</formula>
      <formula>0</formula>
    </cfRule>
  </conditionalFormatting>
  <conditionalFormatting sqref="AF21:AI21">
    <cfRule type="containsText" dxfId="343" priority="342" operator="containsText" text="Débil">
      <formula>NOT(ISERROR(SEARCH("Débil",AF21)))</formula>
    </cfRule>
    <cfRule type="containsText" dxfId="342" priority="343" operator="containsText" text="Moderado">
      <formula>NOT(ISERROR(SEARCH("Moderado",AF21)))</formula>
    </cfRule>
    <cfRule type="containsText" dxfId="341" priority="344" operator="containsText" text="Fuerte">
      <formula>NOT(ISERROR(SEARCH("Fuerte",AF21)))</formula>
    </cfRule>
  </conditionalFormatting>
  <conditionalFormatting sqref="AU21 N21">
    <cfRule type="containsText" dxfId="340" priority="340" operator="containsText" text="baja">
      <formula>NOT(ISERROR(SEARCH("baja",N21)))</formula>
    </cfRule>
    <cfRule type="containsText" dxfId="339" priority="341" operator="containsText" text="Alta">
      <formula>NOT(ISERROR(SEARCH("Alta",N21)))</formula>
    </cfRule>
  </conditionalFormatting>
  <conditionalFormatting sqref="AU21 N21">
    <cfRule type="containsText" dxfId="338" priority="338" operator="containsText" text="Moderada">
      <formula>NOT(ISERROR(SEARCH("Moderada",N21)))</formula>
    </cfRule>
    <cfRule type="containsText" dxfId="337" priority="339" operator="containsText" text="Extrema">
      <formula>NOT(ISERROR(SEARCH("Extrema",N21)))</formula>
    </cfRule>
  </conditionalFormatting>
  <conditionalFormatting sqref="AF21:AI21">
    <cfRule type="cellIs" dxfId="336" priority="334" operator="between">
      <formula>76</formula>
      <formula>100</formula>
    </cfRule>
    <cfRule type="cellIs" dxfId="335" priority="335" operator="between">
      <formula>1</formula>
      <formula>50</formula>
    </cfRule>
    <cfRule type="cellIs" dxfId="334" priority="336" operator="between">
      <formula>50</formula>
      <formula>75</formula>
    </cfRule>
    <cfRule type="cellIs" dxfId="333" priority="337" operator="between">
      <formula>0</formula>
      <formula>0</formula>
    </cfRule>
  </conditionalFormatting>
  <conditionalFormatting sqref="AF21:AI21">
    <cfRule type="containsText" dxfId="332" priority="331" operator="containsText" text="Débil">
      <formula>NOT(ISERROR(SEARCH("Débil",AF21)))</formula>
    </cfRule>
    <cfRule type="containsText" dxfId="331" priority="332" operator="containsText" text="Moderado">
      <formula>NOT(ISERROR(SEARCH("Moderado",AF21)))</formula>
    </cfRule>
    <cfRule type="containsText" dxfId="330" priority="333" operator="containsText" text="Fuerte">
      <formula>NOT(ISERROR(SEARCH("Fuerte",AF21)))</formula>
    </cfRule>
  </conditionalFormatting>
  <conditionalFormatting sqref="AU21 N21">
    <cfRule type="containsText" dxfId="329" priority="329" operator="containsText" text="baja">
      <formula>NOT(ISERROR(SEARCH("baja",N21)))</formula>
    </cfRule>
    <cfRule type="containsText" dxfId="328" priority="330" operator="containsText" text="Alta">
      <formula>NOT(ISERROR(SEARCH("Alta",N21)))</formula>
    </cfRule>
  </conditionalFormatting>
  <conditionalFormatting sqref="AU21 N21">
    <cfRule type="containsText" dxfId="327" priority="327" operator="containsText" text="Moderada">
      <formula>NOT(ISERROR(SEARCH("Moderada",N21)))</formula>
    </cfRule>
    <cfRule type="containsText" dxfId="326" priority="328" operator="containsText" text="Extrema">
      <formula>NOT(ISERROR(SEARCH("Extrema",N21)))</formula>
    </cfRule>
  </conditionalFormatting>
  <conditionalFormatting sqref="AF21:AI21">
    <cfRule type="cellIs" dxfId="325" priority="323" operator="between">
      <formula>76</formula>
      <formula>100</formula>
    </cfRule>
    <cfRule type="cellIs" dxfId="324" priority="324" operator="between">
      <formula>1</formula>
      <formula>50</formula>
    </cfRule>
    <cfRule type="cellIs" dxfId="323" priority="325" operator="between">
      <formula>50</formula>
      <formula>75</formula>
    </cfRule>
    <cfRule type="cellIs" dxfId="322" priority="326" operator="between">
      <formula>0</formula>
      <formula>0</formula>
    </cfRule>
  </conditionalFormatting>
  <conditionalFormatting sqref="AF21:AI21">
    <cfRule type="containsText" dxfId="321" priority="320" operator="containsText" text="Débil">
      <formula>NOT(ISERROR(SEARCH("Débil",AF21)))</formula>
    </cfRule>
    <cfRule type="containsText" dxfId="320" priority="321" operator="containsText" text="Moderado">
      <formula>NOT(ISERROR(SEARCH("Moderado",AF21)))</formula>
    </cfRule>
    <cfRule type="containsText" dxfId="319" priority="322" operator="containsText" text="Fuerte">
      <formula>NOT(ISERROR(SEARCH("Fuerte",AF21)))</formula>
    </cfRule>
  </conditionalFormatting>
  <conditionalFormatting sqref="AU21 N21">
    <cfRule type="containsText" dxfId="318" priority="318" operator="containsText" text="baja">
      <formula>NOT(ISERROR(SEARCH("baja",N21)))</formula>
    </cfRule>
    <cfRule type="containsText" dxfId="317" priority="319" operator="containsText" text="Alta">
      <formula>NOT(ISERROR(SEARCH("Alta",N21)))</formula>
    </cfRule>
  </conditionalFormatting>
  <conditionalFormatting sqref="AU21 N21">
    <cfRule type="containsText" dxfId="316" priority="316" operator="containsText" text="Moderada">
      <formula>NOT(ISERROR(SEARCH("Moderada",N21)))</formula>
    </cfRule>
    <cfRule type="containsText" dxfId="315" priority="317" operator="containsText" text="Extrema">
      <formula>NOT(ISERROR(SEARCH("Extrema",N21)))</formula>
    </cfRule>
  </conditionalFormatting>
  <conditionalFormatting sqref="AF21:AI21">
    <cfRule type="cellIs" dxfId="314" priority="312" operator="between">
      <formula>76</formula>
      <formula>100</formula>
    </cfRule>
    <cfRule type="cellIs" dxfId="313" priority="313" operator="between">
      <formula>1</formula>
      <formula>50</formula>
    </cfRule>
    <cfRule type="cellIs" dxfId="312" priority="314" operator="between">
      <formula>50</formula>
      <formula>75</formula>
    </cfRule>
    <cfRule type="cellIs" dxfId="311" priority="315" operator="between">
      <formula>0</formula>
      <formula>0</formula>
    </cfRule>
  </conditionalFormatting>
  <conditionalFormatting sqref="AF21:AI21">
    <cfRule type="containsText" dxfId="310" priority="309" operator="containsText" text="Débil">
      <formula>NOT(ISERROR(SEARCH("Débil",AF21)))</formula>
    </cfRule>
    <cfRule type="containsText" dxfId="309" priority="310" operator="containsText" text="Moderado">
      <formula>NOT(ISERROR(SEARCH("Moderado",AF21)))</formula>
    </cfRule>
    <cfRule type="containsText" dxfId="308" priority="311" operator="containsText" text="Fuerte">
      <formula>NOT(ISERROR(SEARCH("Fuerte",AF21)))</formula>
    </cfRule>
  </conditionalFormatting>
  <conditionalFormatting sqref="AU21 N21">
    <cfRule type="containsText" dxfId="307" priority="307" operator="containsText" text="baja">
      <formula>NOT(ISERROR(SEARCH("baja",N21)))</formula>
    </cfRule>
    <cfRule type="containsText" dxfId="306" priority="308" operator="containsText" text="Alta">
      <formula>NOT(ISERROR(SEARCH("Alta",N21)))</formula>
    </cfRule>
  </conditionalFormatting>
  <conditionalFormatting sqref="AU21 N21">
    <cfRule type="containsText" dxfId="305" priority="305" operator="containsText" text="Moderada">
      <formula>NOT(ISERROR(SEARCH("Moderada",N21)))</formula>
    </cfRule>
    <cfRule type="containsText" dxfId="304" priority="306" operator="containsText" text="Extrema">
      <formula>NOT(ISERROR(SEARCH("Extrema",N21)))</formula>
    </cfRule>
  </conditionalFormatting>
  <conditionalFormatting sqref="AF21:AI21">
    <cfRule type="cellIs" dxfId="303" priority="301" operator="between">
      <formula>76</formula>
      <formula>100</formula>
    </cfRule>
    <cfRule type="cellIs" dxfId="302" priority="302" operator="between">
      <formula>1</formula>
      <formula>50</formula>
    </cfRule>
    <cfRule type="cellIs" dxfId="301" priority="303" operator="between">
      <formula>50</formula>
      <formula>75</formula>
    </cfRule>
    <cfRule type="cellIs" dxfId="300" priority="304" operator="between">
      <formula>0</formula>
      <formula>0</formula>
    </cfRule>
  </conditionalFormatting>
  <conditionalFormatting sqref="AF21:AI21">
    <cfRule type="containsText" dxfId="299" priority="298" operator="containsText" text="Débil">
      <formula>NOT(ISERROR(SEARCH("Débil",AF21)))</formula>
    </cfRule>
    <cfRule type="containsText" dxfId="298" priority="299" operator="containsText" text="Moderado">
      <formula>NOT(ISERROR(SEARCH("Moderado",AF21)))</formula>
    </cfRule>
    <cfRule type="containsText" dxfId="297" priority="300" operator="containsText" text="Fuerte">
      <formula>NOT(ISERROR(SEARCH("Fuerte",AF21)))</formula>
    </cfRule>
  </conditionalFormatting>
  <conditionalFormatting sqref="AU21 N21">
    <cfRule type="containsText" dxfId="296" priority="296" operator="containsText" text="baja">
      <formula>NOT(ISERROR(SEARCH("baja",N21)))</formula>
    </cfRule>
    <cfRule type="containsText" dxfId="295" priority="297" operator="containsText" text="Alta">
      <formula>NOT(ISERROR(SEARCH("Alta",N21)))</formula>
    </cfRule>
  </conditionalFormatting>
  <conditionalFormatting sqref="AU21 N21">
    <cfRule type="containsText" dxfId="294" priority="294" operator="containsText" text="Moderada">
      <formula>NOT(ISERROR(SEARCH("Moderada",N21)))</formula>
    </cfRule>
    <cfRule type="containsText" dxfId="293" priority="295" operator="containsText" text="Extrema">
      <formula>NOT(ISERROR(SEARCH("Extrema",N21)))</formula>
    </cfRule>
  </conditionalFormatting>
  <conditionalFormatting sqref="AF21:AI21">
    <cfRule type="cellIs" dxfId="292" priority="290" operator="between">
      <formula>76</formula>
      <formula>100</formula>
    </cfRule>
    <cfRule type="cellIs" dxfId="291" priority="291" operator="between">
      <formula>1</formula>
      <formula>50</formula>
    </cfRule>
    <cfRule type="cellIs" dxfId="290" priority="292" operator="between">
      <formula>50</formula>
      <formula>75</formula>
    </cfRule>
    <cfRule type="cellIs" dxfId="289" priority="293" operator="between">
      <formula>0</formula>
      <formula>0</formula>
    </cfRule>
  </conditionalFormatting>
  <conditionalFormatting sqref="AF21:AI21">
    <cfRule type="containsText" dxfId="288" priority="287" operator="containsText" text="Débil">
      <formula>NOT(ISERROR(SEARCH("Débil",AF21)))</formula>
    </cfRule>
    <cfRule type="containsText" dxfId="287" priority="288" operator="containsText" text="Moderado">
      <formula>NOT(ISERROR(SEARCH("Moderado",AF21)))</formula>
    </cfRule>
    <cfRule type="containsText" dxfId="286" priority="289" operator="containsText" text="Fuerte">
      <formula>NOT(ISERROR(SEARCH("Fuerte",AF21)))</formula>
    </cfRule>
  </conditionalFormatting>
  <conditionalFormatting sqref="AU21 N21">
    <cfRule type="containsText" dxfId="285" priority="285" operator="containsText" text="baja">
      <formula>NOT(ISERROR(SEARCH("baja",N21)))</formula>
    </cfRule>
    <cfRule type="containsText" dxfId="284" priority="286" operator="containsText" text="Alta">
      <formula>NOT(ISERROR(SEARCH("Alta",N21)))</formula>
    </cfRule>
  </conditionalFormatting>
  <conditionalFormatting sqref="AU21 N21">
    <cfRule type="containsText" dxfId="283" priority="283" operator="containsText" text="Moderada">
      <formula>NOT(ISERROR(SEARCH("Moderada",N21)))</formula>
    </cfRule>
    <cfRule type="containsText" dxfId="282" priority="284" operator="containsText" text="Extrema">
      <formula>NOT(ISERROR(SEARCH("Extrema",N21)))</formula>
    </cfRule>
  </conditionalFormatting>
  <conditionalFormatting sqref="AF21:AI21">
    <cfRule type="cellIs" dxfId="281" priority="279" operator="between">
      <formula>76</formula>
      <formula>100</formula>
    </cfRule>
    <cfRule type="cellIs" dxfId="280" priority="280" operator="between">
      <formula>1</formula>
      <formula>50</formula>
    </cfRule>
    <cfRule type="cellIs" dxfId="279" priority="281" operator="between">
      <formula>50</formula>
      <formula>75</formula>
    </cfRule>
    <cfRule type="cellIs" dxfId="278" priority="282" operator="between">
      <formula>0</formula>
      <formula>0</formula>
    </cfRule>
  </conditionalFormatting>
  <conditionalFormatting sqref="AF21:AI21">
    <cfRule type="containsText" dxfId="277" priority="276" operator="containsText" text="Débil">
      <formula>NOT(ISERROR(SEARCH("Débil",AF21)))</formula>
    </cfRule>
    <cfRule type="containsText" dxfId="276" priority="277" operator="containsText" text="Moderado">
      <formula>NOT(ISERROR(SEARCH("Moderado",AF21)))</formula>
    </cfRule>
    <cfRule type="containsText" dxfId="275" priority="278" operator="containsText" text="Fuerte">
      <formula>NOT(ISERROR(SEARCH("Fuerte",AF21)))</formula>
    </cfRule>
  </conditionalFormatting>
  <conditionalFormatting sqref="AU21 N21">
    <cfRule type="containsText" dxfId="274" priority="274" operator="containsText" text="baja">
      <formula>NOT(ISERROR(SEARCH("baja",N21)))</formula>
    </cfRule>
    <cfRule type="containsText" dxfId="273" priority="275" operator="containsText" text="Alta">
      <formula>NOT(ISERROR(SEARCH("Alta",N21)))</formula>
    </cfRule>
  </conditionalFormatting>
  <conditionalFormatting sqref="AU21 N21">
    <cfRule type="containsText" dxfId="272" priority="272" operator="containsText" text="Moderada">
      <formula>NOT(ISERROR(SEARCH("Moderada",N21)))</formula>
    </cfRule>
    <cfRule type="containsText" dxfId="271" priority="273" operator="containsText" text="Extrema">
      <formula>NOT(ISERROR(SEARCH("Extrema",N21)))</formula>
    </cfRule>
  </conditionalFormatting>
  <conditionalFormatting sqref="AF21:AI21">
    <cfRule type="cellIs" dxfId="270" priority="268" operator="between">
      <formula>76</formula>
      <formula>100</formula>
    </cfRule>
    <cfRule type="cellIs" dxfId="269" priority="269" operator="between">
      <formula>1</formula>
      <formula>50</formula>
    </cfRule>
    <cfRule type="cellIs" dxfId="268" priority="270" operator="between">
      <formula>50</formula>
      <formula>75</formula>
    </cfRule>
    <cfRule type="cellIs" dxfId="267" priority="271" operator="between">
      <formula>0</formula>
      <formula>0</formula>
    </cfRule>
  </conditionalFormatting>
  <conditionalFormatting sqref="AF21:AI21">
    <cfRule type="containsText" dxfId="266" priority="265" operator="containsText" text="Débil">
      <formula>NOT(ISERROR(SEARCH("Débil",AF21)))</formula>
    </cfRule>
    <cfRule type="containsText" dxfId="265" priority="266" operator="containsText" text="Moderado">
      <formula>NOT(ISERROR(SEARCH("Moderado",AF21)))</formula>
    </cfRule>
    <cfRule type="containsText" dxfId="264" priority="267" operator="containsText" text="Fuerte">
      <formula>NOT(ISERROR(SEARCH("Fuerte",AF21)))</formula>
    </cfRule>
  </conditionalFormatting>
  <conditionalFormatting sqref="AU22 N22">
    <cfRule type="containsText" dxfId="263" priority="263" operator="containsText" text="baja">
      <formula>NOT(ISERROR(SEARCH("baja",N22)))</formula>
    </cfRule>
    <cfRule type="containsText" dxfId="262" priority="264" operator="containsText" text="Alta">
      <formula>NOT(ISERROR(SEARCH("Alta",N22)))</formula>
    </cfRule>
  </conditionalFormatting>
  <conditionalFormatting sqref="AU22 N22">
    <cfRule type="containsText" dxfId="261" priority="261" operator="containsText" text="Moderada">
      <formula>NOT(ISERROR(SEARCH("Moderada",N22)))</formula>
    </cfRule>
    <cfRule type="containsText" dxfId="260" priority="262" operator="containsText" text="Extrema">
      <formula>NOT(ISERROR(SEARCH("Extrema",N22)))</formula>
    </cfRule>
  </conditionalFormatting>
  <conditionalFormatting sqref="AF22:AI22">
    <cfRule type="cellIs" dxfId="259" priority="257" operator="between">
      <formula>76</formula>
      <formula>100</formula>
    </cfRule>
    <cfRule type="cellIs" dxfId="258" priority="258" operator="between">
      <formula>1</formula>
      <formula>50</formula>
    </cfRule>
    <cfRule type="cellIs" dxfId="257" priority="259" operator="between">
      <formula>50</formula>
      <formula>75</formula>
    </cfRule>
    <cfRule type="cellIs" dxfId="256" priority="260" operator="between">
      <formula>0</formula>
      <formula>0</formula>
    </cfRule>
  </conditionalFormatting>
  <conditionalFormatting sqref="AF22:AI22">
    <cfRule type="containsText" dxfId="255" priority="254" operator="containsText" text="Débil">
      <formula>NOT(ISERROR(SEARCH("Débil",AF22)))</formula>
    </cfRule>
    <cfRule type="containsText" dxfId="254" priority="255" operator="containsText" text="Moderado">
      <formula>NOT(ISERROR(SEARCH("Moderado",AF22)))</formula>
    </cfRule>
    <cfRule type="containsText" dxfId="253" priority="256" operator="containsText" text="Fuerte">
      <formula>NOT(ISERROR(SEARCH("Fuerte",AF22)))</formula>
    </cfRule>
  </conditionalFormatting>
  <conditionalFormatting sqref="AU22 N22">
    <cfRule type="containsText" dxfId="252" priority="252" operator="containsText" text="baja">
      <formula>NOT(ISERROR(SEARCH("baja",N22)))</formula>
    </cfRule>
    <cfRule type="containsText" dxfId="251" priority="253" operator="containsText" text="Alta">
      <formula>NOT(ISERROR(SEARCH("Alta",N22)))</formula>
    </cfRule>
  </conditionalFormatting>
  <conditionalFormatting sqref="AU22 N22">
    <cfRule type="containsText" dxfId="250" priority="250" operator="containsText" text="Moderada">
      <formula>NOT(ISERROR(SEARCH("Moderada",N22)))</formula>
    </cfRule>
    <cfRule type="containsText" dxfId="249" priority="251" operator="containsText" text="Extrema">
      <formula>NOT(ISERROR(SEARCH("Extrema",N22)))</formula>
    </cfRule>
  </conditionalFormatting>
  <conditionalFormatting sqref="AF22:AI22">
    <cfRule type="cellIs" dxfId="248" priority="246" operator="between">
      <formula>76</formula>
      <formula>100</formula>
    </cfRule>
    <cfRule type="cellIs" dxfId="247" priority="247" operator="between">
      <formula>1</formula>
      <formula>50</formula>
    </cfRule>
    <cfRule type="cellIs" dxfId="246" priority="248" operator="between">
      <formula>50</formula>
      <formula>75</formula>
    </cfRule>
    <cfRule type="cellIs" dxfId="245" priority="249" operator="between">
      <formula>0</formula>
      <formula>0</formula>
    </cfRule>
  </conditionalFormatting>
  <conditionalFormatting sqref="AF22:AI22">
    <cfRule type="containsText" dxfId="244" priority="243" operator="containsText" text="Débil">
      <formula>NOT(ISERROR(SEARCH("Débil",AF22)))</formula>
    </cfRule>
    <cfRule type="containsText" dxfId="243" priority="244" operator="containsText" text="Moderado">
      <formula>NOT(ISERROR(SEARCH("Moderado",AF22)))</formula>
    </cfRule>
    <cfRule type="containsText" dxfId="242" priority="245" operator="containsText" text="Fuerte">
      <formula>NOT(ISERROR(SEARCH("Fuerte",AF22)))</formula>
    </cfRule>
  </conditionalFormatting>
  <conditionalFormatting sqref="AU22 N22">
    <cfRule type="containsText" dxfId="241" priority="241" operator="containsText" text="baja">
      <formula>NOT(ISERROR(SEARCH("baja",N22)))</formula>
    </cfRule>
    <cfRule type="containsText" dxfId="240" priority="242" operator="containsText" text="Alta">
      <formula>NOT(ISERROR(SEARCH("Alta",N22)))</formula>
    </cfRule>
  </conditionalFormatting>
  <conditionalFormatting sqref="AU22 N22">
    <cfRule type="containsText" dxfId="239" priority="239" operator="containsText" text="Moderada">
      <formula>NOT(ISERROR(SEARCH("Moderada",N22)))</formula>
    </cfRule>
    <cfRule type="containsText" dxfId="238" priority="240" operator="containsText" text="Extrema">
      <formula>NOT(ISERROR(SEARCH("Extrema",N22)))</formula>
    </cfRule>
  </conditionalFormatting>
  <conditionalFormatting sqref="AF22:AI22">
    <cfRule type="cellIs" dxfId="237" priority="235" operator="between">
      <formula>76</formula>
      <formula>100</formula>
    </cfRule>
    <cfRule type="cellIs" dxfId="236" priority="236" operator="between">
      <formula>1</formula>
      <formula>50</formula>
    </cfRule>
    <cfRule type="cellIs" dxfId="235" priority="237" operator="between">
      <formula>50</formula>
      <formula>75</formula>
    </cfRule>
    <cfRule type="cellIs" dxfId="234" priority="238" operator="between">
      <formula>0</formula>
      <formula>0</formula>
    </cfRule>
  </conditionalFormatting>
  <conditionalFormatting sqref="AF22:AI22">
    <cfRule type="containsText" dxfId="233" priority="232" operator="containsText" text="Débil">
      <formula>NOT(ISERROR(SEARCH("Débil",AF22)))</formula>
    </cfRule>
    <cfRule type="containsText" dxfId="232" priority="233" operator="containsText" text="Moderado">
      <formula>NOT(ISERROR(SEARCH("Moderado",AF22)))</formula>
    </cfRule>
    <cfRule type="containsText" dxfId="231" priority="234" operator="containsText" text="Fuerte">
      <formula>NOT(ISERROR(SEARCH("Fuerte",AF22)))</formula>
    </cfRule>
  </conditionalFormatting>
  <conditionalFormatting sqref="AU22 N22">
    <cfRule type="containsText" dxfId="230" priority="230" operator="containsText" text="baja">
      <formula>NOT(ISERROR(SEARCH("baja",N22)))</formula>
    </cfRule>
    <cfRule type="containsText" dxfId="229" priority="231" operator="containsText" text="Alta">
      <formula>NOT(ISERROR(SEARCH("Alta",N22)))</formula>
    </cfRule>
  </conditionalFormatting>
  <conditionalFormatting sqref="AU22 N22">
    <cfRule type="containsText" dxfId="228" priority="228" operator="containsText" text="Moderada">
      <formula>NOT(ISERROR(SEARCH("Moderada",N22)))</formula>
    </cfRule>
    <cfRule type="containsText" dxfId="227" priority="229" operator="containsText" text="Extrema">
      <formula>NOT(ISERROR(SEARCH("Extrema",N22)))</formula>
    </cfRule>
  </conditionalFormatting>
  <conditionalFormatting sqref="AF22:AI22">
    <cfRule type="cellIs" dxfId="226" priority="224" operator="between">
      <formula>76</formula>
      <formula>100</formula>
    </cfRule>
    <cfRule type="cellIs" dxfId="225" priority="225" operator="between">
      <formula>1</formula>
      <formula>50</formula>
    </cfRule>
    <cfRule type="cellIs" dxfId="224" priority="226" operator="between">
      <formula>50</formula>
      <formula>75</formula>
    </cfRule>
    <cfRule type="cellIs" dxfId="223" priority="227" operator="between">
      <formula>0</formula>
      <formula>0</formula>
    </cfRule>
  </conditionalFormatting>
  <conditionalFormatting sqref="AF22:AI22">
    <cfRule type="containsText" dxfId="222" priority="221" operator="containsText" text="Débil">
      <formula>NOT(ISERROR(SEARCH("Débil",AF22)))</formula>
    </cfRule>
    <cfRule type="containsText" dxfId="221" priority="222" operator="containsText" text="Moderado">
      <formula>NOT(ISERROR(SEARCH("Moderado",AF22)))</formula>
    </cfRule>
    <cfRule type="containsText" dxfId="220" priority="223" operator="containsText" text="Fuerte">
      <formula>NOT(ISERROR(SEARCH("Fuerte",AF22)))</formula>
    </cfRule>
  </conditionalFormatting>
  <conditionalFormatting sqref="AU22 N22">
    <cfRule type="containsText" dxfId="219" priority="219" operator="containsText" text="baja">
      <formula>NOT(ISERROR(SEARCH("baja",N22)))</formula>
    </cfRule>
    <cfRule type="containsText" dxfId="218" priority="220" operator="containsText" text="Alta">
      <formula>NOT(ISERROR(SEARCH("Alta",N22)))</formula>
    </cfRule>
  </conditionalFormatting>
  <conditionalFormatting sqref="AU22 N22">
    <cfRule type="containsText" dxfId="217" priority="217" operator="containsText" text="Moderada">
      <formula>NOT(ISERROR(SEARCH("Moderada",N22)))</formula>
    </cfRule>
    <cfRule type="containsText" dxfId="216" priority="218" operator="containsText" text="Extrema">
      <formula>NOT(ISERROR(SEARCH("Extrema",N22)))</formula>
    </cfRule>
  </conditionalFormatting>
  <conditionalFormatting sqref="AF22:AI22">
    <cfRule type="cellIs" dxfId="215" priority="213" operator="between">
      <formula>76</formula>
      <formula>100</formula>
    </cfRule>
    <cfRule type="cellIs" dxfId="214" priority="214" operator="between">
      <formula>1</formula>
      <formula>50</formula>
    </cfRule>
    <cfRule type="cellIs" dxfId="213" priority="215" operator="between">
      <formula>50</formula>
      <formula>75</formula>
    </cfRule>
    <cfRule type="cellIs" dxfId="212" priority="216" operator="between">
      <formula>0</formula>
      <formula>0</formula>
    </cfRule>
  </conditionalFormatting>
  <conditionalFormatting sqref="AF22:AI22">
    <cfRule type="containsText" dxfId="211" priority="210" operator="containsText" text="Débil">
      <formula>NOT(ISERROR(SEARCH("Débil",AF22)))</formula>
    </cfRule>
    <cfRule type="containsText" dxfId="210" priority="211" operator="containsText" text="Moderado">
      <formula>NOT(ISERROR(SEARCH("Moderado",AF22)))</formula>
    </cfRule>
    <cfRule type="containsText" dxfId="209" priority="212" operator="containsText" text="Fuerte">
      <formula>NOT(ISERROR(SEARCH("Fuerte",AF22)))</formula>
    </cfRule>
  </conditionalFormatting>
  <conditionalFormatting sqref="AU22 N22">
    <cfRule type="containsText" dxfId="208" priority="208" operator="containsText" text="baja">
      <formula>NOT(ISERROR(SEARCH("baja",N22)))</formula>
    </cfRule>
    <cfRule type="containsText" dxfId="207" priority="209" operator="containsText" text="Alta">
      <formula>NOT(ISERROR(SEARCH("Alta",N22)))</formula>
    </cfRule>
  </conditionalFormatting>
  <conditionalFormatting sqref="AU22 N22">
    <cfRule type="containsText" dxfId="206" priority="206" operator="containsText" text="Moderada">
      <formula>NOT(ISERROR(SEARCH("Moderada",N22)))</formula>
    </cfRule>
    <cfRule type="containsText" dxfId="205" priority="207" operator="containsText" text="Extrema">
      <formula>NOT(ISERROR(SEARCH("Extrema",N22)))</formula>
    </cfRule>
  </conditionalFormatting>
  <conditionalFormatting sqref="AF22:AI22">
    <cfRule type="cellIs" dxfId="204" priority="202" operator="between">
      <formula>76</formula>
      <formula>100</formula>
    </cfRule>
    <cfRule type="cellIs" dxfId="203" priority="203" operator="between">
      <formula>1</formula>
      <formula>50</formula>
    </cfRule>
    <cfRule type="cellIs" dxfId="202" priority="204" operator="between">
      <formula>50</formula>
      <formula>75</formula>
    </cfRule>
    <cfRule type="cellIs" dxfId="201" priority="205" operator="between">
      <formula>0</formula>
      <formula>0</formula>
    </cfRule>
  </conditionalFormatting>
  <conditionalFormatting sqref="AF22:AI22">
    <cfRule type="containsText" dxfId="200" priority="199" operator="containsText" text="Débil">
      <formula>NOT(ISERROR(SEARCH("Débil",AF22)))</formula>
    </cfRule>
    <cfRule type="containsText" dxfId="199" priority="200" operator="containsText" text="Moderado">
      <formula>NOT(ISERROR(SEARCH("Moderado",AF22)))</formula>
    </cfRule>
    <cfRule type="containsText" dxfId="198" priority="201" operator="containsText" text="Fuerte">
      <formula>NOT(ISERROR(SEARCH("Fuerte",AF22)))</formula>
    </cfRule>
  </conditionalFormatting>
  <conditionalFormatting sqref="AU22 N22">
    <cfRule type="containsText" dxfId="197" priority="197" operator="containsText" text="baja">
      <formula>NOT(ISERROR(SEARCH("baja",N22)))</formula>
    </cfRule>
    <cfRule type="containsText" dxfId="196" priority="198" operator="containsText" text="Alta">
      <formula>NOT(ISERROR(SEARCH("Alta",N22)))</formula>
    </cfRule>
  </conditionalFormatting>
  <conditionalFormatting sqref="AU22 N22">
    <cfRule type="containsText" dxfId="195" priority="195" operator="containsText" text="Moderada">
      <formula>NOT(ISERROR(SEARCH("Moderada",N22)))</formula>
    </cfRule>
    <cfRule type="containsText" dxfId="194" priority="196" operator="containsText" text="Extrema">
      <formula>NOT(ISERROR(SEARCH("Extrema",N22)))</formula>
    </cfRule>
  </conditionalFormatting>
  <conditionalFormatting sqref="AF22:AI22">
    <cfRule type="cellIs" dxfId="193" priority="191" operator="between">
      <formula>76</formula>
      <formula>100</formula>
    </cfRule>
    <cfRule type="cellIs" dxfId="192" priority="192" operator="between">
      <formula>1</formula>
      <formula>50</formula>
    </cfRule>
    <cfRule type="cellIs" dxfId="191" priority="193" operator="between">
      <formula>50</formula>
      <formula>75</formula>
    </cfRule>
    <cfRule type="cellIs" dxfId="190" priority="194" operator="between">
      <formula>0</formula>
      <formula>0</formula>
    </cfRule>
  </conditionalFormatting>
  <conditionalFormatting sqref="AF22:AI22">
    <cfRule type="containsText" dxfId="189" priority="188" operator="containsText" text="Débil">
      <formula>NOT(ISERROR(SEARCH("Débil",AF22)))</formula>
    </cfRule>
    <cfRule type="containsText" dxfId="188" priority="189" operator="containsText" text="Moderado">
      <formula>NOT(ISERROR(SEARCH("Moderado",AF22)))</formula>
    </cfRule>
    <cfRule type="containsText" dxfId="187" priority="190" operator="containsText" text="Fuerte">
      <formula>NOT(ISERROR(SEARCH("Fuerte",AF22)))</formula>
    </cfRule>
  </conditionalFormatting>
  <conditionalFormatting sqref="AU22 N22">
    <cfRule type="containsText" dxfId="186" priority="186" operator="containsText" text="baja">
      <formula>NOT(ISERROR(SEARCH("baja",N22)))</formula>
    </cfRule>
    <cfRule type="containsText" dxfId="185" priority="187" operator="containsText" text="Alta">
      <formula>NOT(ISERROR(SEARCH("Alta",N22)))</formula>
    </cfRule>
  </conditionalFormatting>
  <conditionalFormatting sqref="AU22 N22">
    <cfRule type="containsText" dxfId="184" priority="184" operator="containsText" text="Moderada">
      <formula>NOT(ISERROR(SEARCH("Moderada",N22)))</formula>
    </cfRule>
    <cfRule type="containsText" dxfId="183" priority="185" operator="containsText" text="Extrema">
      <formula>NOT(ISERROR(SEARCH("Extrema",N22)))</formula>
    </cfRule>
  </conditionalFormatting>
  <conditionalFormatting sqref="AF22:AI22">
    <cfRule type="cellIs" dxfId="182" priority="180" operator="between">
      <formula>76</formula>
      <formula>100</formula>
    </cfRule>
    <cfRule type="cellIs" dxfId="181" priority="181" operator="between">
      <formula>1</formula>
      <formula>50</formula>
    </cfRule>
    <cfRule type="cellIs" dxfId="180" priority="182" operator="between">
      <formula>50</formula>
      <formula>75</formula>
    </cfRule>
    <cfRule type="cellIs" dxfId="179" priority="183" operator="between">
      <formula>0</formula>
      <formula>0</formula>
    </cfRule>
  </conditionalFormatting>
  <conditionalFormatting sqref="AF22:AI22">
    <cfRule type="containsText" dxfId="178" priority="177" operator="containsText" text="Débil">
      <formula>NOT(ISERROR(SEARCH("Débil",AF22)))</formula>
    </cfRule>
    <cfRule type="containsText" dxfId="177" priority="178" operator="containsText" text="Moderado">
      <formula>NOT(ISERROR(SEARCH("Moderado",AF22)))</formula>
    </cfRule>
    <cfRule type="containsText" dxfId="176" priority="179" operator="containsText" text="Fuerte">
      <formula>NOT(ISERROR(SEARCH("Fuerte",AF22)))</formula>
    </cfRule>
  </conditionalFormatting>
  <conditionalFormatting sqref="AU21 N21">
    <cfRule type="containsText" dxfId="175" priority="175" operator="containsText" text="baja">
      <formula>NOT(ISERROR(SEARCH("baja",N21)))</formula>
    </cfRule>
    <cfRule type="containsText" dxfId="174" priority="176" operator="containsText" text="Alta">
      <formula>NOT(ISERROR(SEARCH("Alta",N21)))</formula>
    </cfRule>
  </conditionalFormatting>
  <conditionalFormatting sqref="AU21 N21">
    <cfRule type="containsText" dxfId="173" priority="173" operator="containsText" text="Moderada">
      <formula>NOT(ISERROR(SEARCH("Moderada",N21)))</formula>
    </cfRule>
    <cfRule type="containsText" dxfId="172" priority="174" operator="containsText" text="Extrema">
      <formula>NOT(ISERROR(SEARCH("Extrema",N21)))</formula>
    </cfRule>
  </conditionalFormatting>
  <conditionalFormatting sqref="AF21:AI21">
    <cfRule type="cellIs" dxfId="171" priority="169" operator="between">
      <formula>76</formula>
      <formula>100</formula>
    </cfRule>
    <cfRule type="cellIs" dxfId="170" priority="170" operator="between">
      <formula>1</formula>
      <formula>50</formula>
    </cfRule>
    <cfRule type="cellIs" dxfId="169" priority="171" operator="between">
      <formula>50</formula>
      <formula>75</formula>
    </cfRule>
    <cfRule type="cellIs" dxfId="168" priority="172" operator="between">
      <formula>0</formula>
      <formula>0</formula>
    </cfRule>
  </conditionalFormatting>
  <conditionalFormatting sqref="AF21:AI21">
    <cfRule type="containsText" dxfId="167" priority="166" operator="containsText" text="Débil">
      <formula>NOT(ISERROR(SEARCH("Débil",AF21)))</formula>
    </cfRule>
    <cfRule type="containsText" dxfId="166" priority="167" operator="containsText" text="Moderado">
      <formula>NOT(ISERROR(SEARCH("Moderado",AF21)))</formula>
    </cfRule>
    <cfRule type="containsText" dxfId="165" priority="168" operator="containsText" text="Fuerte">
      <formula>NOT(ISERROR(SEARCH("Fuerte",AF21)))</formula>
    </cfRule>
  </conditionalFormatting>
  <conditionalFormatting sqref="AU21 N21">
    <cfRule type="containsText" dxfId="164" priority="164" operator="containsText" text="baja">
      <formula>NOT(ISERROR(SEARCH("baja",N21)))</formula>
    </cfRule>
    <cfRule type="containsText" dxfId="163" priority="165" operator="containsText" text="Alta">
      <formula>NOT(ISERROR(SEARCH("Alta",N21)))</formula>
    </cfRule>
  </conditionalFormatting>
  <conditionalFormatting sqref="AU21 N21">
    <cfRule type="containsText" dxfId="162" priority="162" operator="containsText" text="Moderada">
      <formula>NOT(ISERROR(SEARCH("Moderada",N21)))</formula>
    </cfRule>
    <cfRule type="containsText" dxfId="161" priority="163" operator="containsText" text="Extrema">
      <formula>NOT(ISERROR(SEARCH("Extrema",N21)))</formula>
    </cfRule>
  </conditionalFormatting>
  <conditionalFormatting sqref="AF21:AI21">
    <cfRule type="cellIs" dxfId="160" priority="158" operator="between">
      <formula>76</formula>
      <formula>100</formula>
    </cfRule>
    <cfRule type="cellIs" dxfId="159" priority="159" operator="between">
      <formula>1</formula>
      <formula>50</formula>
    </cfRule>
    <cfRule type="cellIs" dxfId="158" priority="160" operator="between">
      <formula>50</formula>
      <formula>75</formula>
    </cfRule>
    <cfRule type="cellIs" dxfId="157" priority="161" operator="between">
      <formula>0</formula>
      <formula>0</formula>
    </cfRule>
  </conditionalFormatting>
  <conditionalFormatting sqref="AF21:AI21">
    <cfRule type="containsText" dxfId="156" priority="155" operator="containsText" text="Débil">
      <formula>NOT(ISERROR(SEARCH("Débil",AF21)))</formula>
    </cfRule>
    <cfRule type="containsText" dxfId="155" priority="156" operator="containsText" text="Moderado">
      <formula>NOT(ISERROR(SEARCH("Moderado",AF21)))</formula>
    </cfRule>
    <cfRule type="containsText" dxfId="154" priority="157" operator="containsText" text="Fuerte">
      <formula>NOT(ISERROR(SEARCH("Fuerte",AF21)))</formula>
    </cfRule>
  </conditionalFormatting>
  <conditionalFormatting sqref="AU21 N21">
    <cfRule type="containsText" dxfId="153" priority="153" operator="containsText" text="baja">
      <formula>NOT(ISERROR(SEARCH("baja",N21)))</formula>
    </cfRule>
    <cfRule type="containsText" dxfId="152" priority="154" operator="containsText" text="Alta">
      <formula>NOT(ISERROR(SEARCH("Alta",N21)))</formula>
    </cfRule>
  </conditionalFormatting>
  <conditionalFormatting sqref="AU21 N21">
    <cfRule type="containsText" dxfId="151" priority="151" operator="containsText" text="Moderada">
      <formula>NOT(ISERROR(SEARCH("Moderada",N21)))</formula>
    </cfRule>
    <cfRule type="containsText" dxfId="150" priority="152" operator="containsText" text="Extrema">
      <formula>NOT(ISERROR(SEARCH("Extrema",N21)))</formula>
    </cfRule>
  </conditionalFormatting>
  <conditionalFormatting sqref="AF21:AI21">
    <cfRule type="cellIs" dxfId="149" priority="147" operator="between">
      <formula>76</formula>
      <formula>100</formula>
    </cfRule>
    <cfRule type="cellIs" dxfId="148" priority="148" operator="between">
      <formula>1</formula>
      <formula>50</formula>
    </cfRule>
    <cfRule type="cellIs" dxfId="147" priority="149" operator="between">
      <formula>50</formula>
      <formula>75</formula>
    </cfRule>
    <cfRule type="cellIs" dxfId="146" priority="150" operator="between">
      <formula>0</formula>
      <formula>0</formula>
    </cfRule>
  </conditionalFormatting>
  <conditionalFormatting sqref="AF21:AI21">
    <cfRule type="containsText" dxfId="145" priority="144" operator="containsText" text="Débil">
      <formula>NOT(ISERROR(SEARCH("Débil",AF21)))</formula>
    </cfRule>
    <cfRule type="containsText" dxfId="144" priority="145" operator="containsText" text="Moderado">
      <formula>NOT(ISERROR(SEARCH("Moderado",AF21)))</formula>
    </cfRule>
    <cfRule type="containsText" dxfId="143" priority="146" operator="containsText" text="Fuerte">
      <formula>NOT(ISERROR(SEARCH("Fuerte",AF21)))</formula>
    </cfRule>
  </conditionalFormatting>
  <conditionalFormatting sqref="AU21 N21">
    <cfRule type="containsText" dxfId="142" priority="142" operator="containsText" text="baja">
      <formula>NOT(ISERROR(SEARCH("baja",N21)))</formula>
    </cfRule>
    <cfRule type="containsText" dxfId="141" priority="143" operator="containsText" text="Alta">
      <formula>NOT(ISERROR(SEARCH("Alta",N21)))</formula>
    </cfRule>
  </conditionalFormatting>
  <conditionalFormatting sqref="AU21 N21">
    <cfRule type="containsText" dxfId="140" priority="140" operator="containsText" text="Moderada">
      <formula>NOT(ISERROR(SEARCH("Moderada",N21)))</formula>
    </cfRule>
    <cfRule type="containsText" dxfId="139" priority="141" operator="containsText" text="Extrema">
      <formula>NOT(ISERROR(SEARCH("Extrema",N21)))</formula>
    </cfRule>
  </conditionalFormatting>
  <conditionalFormatting sqref="AF21:AI21">
    <cfRule type="cellIs" dxfId="138" priority="136" operator="between">
      <formula>76</formula>
      <formula>100</formula>
    </cfRule>
    <cfRule type="cellIs" dxfId="137" priority="137" operator="between">
      <formula>1</formula>
      <formula>50</formula>
    </cfRule>
    <cfRule type="cellIs" dxfId="136" priority="138" operator="between">
      <formula>50</formula>
      <formula>75</formula>
    </cfRule>
    <cfRule type="cellIs" dxfId="135" priority="139" operator="between">
      <formula>0</formula>
      <formula>0</formula>
    </cfRule>
  </conditionalFormatting>
  <conditionalFormatting sqref="AF21:AI21">
    <cfRule type="containsText" dxfId="134" priority="133" operator="containsText" text="Débil">
      <formula>NOT(ISERROR(SEARCH("Débil",AF21)))</formula>
    </cfRule>
    <cfRule type="containsText" dxfId="133" priority="134" operator="containsText" text="Moderado">
      <formula>NOT(ISERROR(SEARCH("Moderado",AF21)))</formula>
    </cfRule>
    <cfRule type="containsText" dxfId="132" priority="135" operator="containsText" text="Fuerte">
      <formula>NOT(ISERROR(SEARCH("Fuerte",AF21)))</formula>
    </cfRule>
  </conditionalFormatting>
  <conditionalFormatting sqref="AU21 N21">
    <cfRule type="containsText" dxfId="131" priority="131" operator="containsText" text="baja">
      <formula>NOT(ISERROR(SEARCH("baja",N21)))</formula>
    </cfRule>
    <cfRule type="containsText" dxfId="130" priority="132" operator="containsText" text="Alta">
      <formula>NOT(ISERROR(SEARCH("Alta",N21)))</formula>
    </cfRule>
  </conditionalFormatting>
  <conditionalFormatting sqref="AU21 N21">
    <cfRule type="containsText" dxfId="129" priority="129" operator="containsText" text="Moderada">
      <formula>NOT(ISERROR(SEARCH("Moderada",N21)))</formula>
    </cfRule>
    <cfRule type="containsText" dxfId="128" priority="130" operator="containsText" text="Extrema">
      <formula>NOT(ISERROR(SEARCH("Extrema",N21)))</formula>
    </cfRule>
  </conditionalFormatting>
  <conditionalFormatting sqref="AF21:AI21">
    <cfRule type="cellIs" dxfId="127" priority="125" operator="between">
      <formula>76</formula>
      <formula>100</formula>
    </cfRule>
    <cfRule type="cellIs" dxfId="126" priority="126" operator="between">
      <formula>1</formula>
      <formula>50</formula>
    </cfRule>
    <cfRule type="cellIs" dxfId="125" priority="127" operator="between">
      <formula>50</formula>
      <formula>75</formula>
    </cfRule>
    <cfRule type="cellIs" dxfId="124" priority="128" operator="between">
      <formula>0</formula>
      <formula>0</formula>
    </cfRule>
  </conditionalFormatting>
  <conditionalFormatting sqref="AF21:AI21">
    <cfRule type="containsText" dxfId="123" priority="122" operator="containsText" text="Débil">
      <formula>NOT(ISERROR(SEARCH("Débil",AF21)))</formula>
    </cfRule>
    <cfRule type="containsText" dxfId="122" priority="123" operator="containsText" text="Moderado">
      <formula>NOT(ISERROR(SEARCH("Moderado",AF21)))</formula>
    </cfRule>
    <cfRule type="containsText" dxfId="121" priority="124" operator="containsText" text="Fuerte">
      <formula>NOT(ISERROR(SEARCH("Fuerte",AF21)))</formula>
    </cfRule>
  </conditionalFormatting>
  <conditionalFormatting sqref="AU21 N21">
    <cfRule type="containsText" dxfId="120" priority="120" operator="containsText" text="baja">
      <formula>NOT(ISERROR(SEARCH("baja",N21)))</formula>
    </cfRule>
    <cfRule type="containsText" dxfId="119" priority="121" operator="containsText" text="Alta">
      <formula>NOT(ISERROR(SEARCH("Alta",N21)))</formula>
    </cfRule>
  </conditionalFormatting>
  <conditionalFormatting sqref="AU21 N21">
    <cfRule type="containsText" dxfId="118" priority="118" operator="containsText" text="Moderada">
      <formula>NOT(ISERROR(SEARCH("Moderada",N21)))</formula>
    </cfRule>
    <cfRule type="containsText" dxfId="117" priority="119" operator="containsText" text="Extrema">
      <formula>NOT(ISERROR(SEARCH("Extrema",N21)))</formula>
    </cfRule>
  </conditionalFormatting>
  <conditionalFormatting sqref="AF21:AI21">
    <cfRule type="cellIs" dxfId="116" priority="114" operator="between">
      <formula>76</formula>
      <formula>100</formula>
    </cfRule>
    <cfRule type="cellIs" dxfId="115" priority="115" operator="between">
      <formula>1</formula>
      <formula>50</formula>
    </cfRule>
    <cfRule type="cellIs" dxfId="114" priority="116" operator="between">
      <formula>50</formula>
      <formula>75</formula>
    </cfRule>
    <cfRule type="cellIs" dxfId="113" priority="117" operator="between">
      <formula>0</formula>
      <formula>0</formula>
    </cfRule>
  </conditionalFormatting>
  <conditionalFormatting sqref="AF21:AI21">
    <cfRule type="containsText" dxfId="112" priority="111" operator="containsText" text="Débil">
      <formula>NOT(ISERROR(SEARCH("Débil",AF21)))</formula>
    </cfRule>
    <cfRule type="containsText" dxfId="111" priority="112" operator="containsText" text="Moderado">
      <formula>NOT(ISERROR(SEARCH("Moderado",AF21)))</formula>
    </cfRule>
    <cfRule type="containsText" dxfId="110" priority="113" operator="containsText" text="Fuerte">
      <formula>NOT(ISERROR(SEARCH("Fuerte",AF21)))</formula>
    </cfRule>
  </conditionalFormatting>
  <conditionalFormatting sqref="AU21 N21">
    <cfRule type="containsText" dxfId="109" priority="109" operator="containsText" text="baja">
      <formula>NOT(ISERROR(SEARCH("baja",N21)))</formula>
    </cfRule>
    <cfRule type="containsText" dxfId="108" priority="110" operator="containsText" text="Alta">
      <formula>NOT(ISERROR(SEARCH("Alta",N21)))</formula>
    </cfRule>
  </conditionalFormatting>
  <conditionalFormatting sqref="AU21 N21">
    <cfRule type="containsText" dxfId="107" priority="107" operator="containsText" text="Moderada">
      <formula>NOT(ISERROR(SEARCH("Moderada",N21)))</formula>
    </cfRule>
    <cfRule type="containsText" dxfId="106" priority="108" operator="containsText" text="Extrema">
      <formula>NOT(ISERROR(SEARCH("Extrema",N21)))</formula>
    </cfRule>
  </conditionalFormatting>
  <conditionalFormatting sqref="AF21:AI21">
    <cfRule type="cellIs" dxfId="105" priority="103" operator="between">
      <formula>76</formula>
      <formula>100</formula>
    </cfRule>
    <cfRule type="cellIs" dxfId="104" priority="104" operator="between">
      <formula>1</formula>
      <formula>50</formula>
    </cfRule>
    <cfRule type="cellIs" dxfId="103" priority="105" operator="between">
      <formula>50</formula>
      <formula>75</formula>
    </cfRule>
    <cfRule type="cellIs" dxfId="102" priority="106" operator="between">
      <formula>0</formula>
      <formula>0</formula>
    </cfRule>
  </conditionalFormatting>
  <conditionalFormatting sqref="AF21:AI21">
    <cfRule type="containsText" dxfId="101" priority="100" operator="containsText" text="Débil">
      <formula>NOT(ISERROR(SEARCH("Débil",AF21)))</formula>
    </cfRule>
    <cfRule type="containsText" dxfId="100" priority="101" operator="containsText" text="Moderado">
      <formula>NOT(ISERROR(SEARCH("Moderado",AF21)))</formula>
    </cfRule>
    <cfRule type="containsText" dxfId="99" priority="102" operator="containsText" text="Fuerte">
      <formula>NOT(ISERROR(SEARCH("Fuerte",AF21)))</formula>
    </cfRule>
  </conditionalFormatting>
  <conditionalFormatting sqref="AU21 N21">
    <cfRule type="containsText" dxfId="98" priority="98" operator="containsText" text="baja">
      <formula>NOT(ISERROR(SEARCH("baja",N21)))</formula>
    </cfRule>
    <cfRule type="containsText" dxfId="97" priority="99" operator="containsText" text="Alta">
      <formula>NOT(ISERROR(SEARCH("Alta",N21)))</formula>
    </cfRule>
  </conditionalFormatting>
  <conditionalFormatting sqref="AU21 N21">
    <cfRule type="containsText" dxfId="96" priority="96" operator="containsText" text="Moderada">
      <formula>NOT(ISERROR(SEARCH("Moderada",N21)))</formula>
    </cfRule>
    <cfRule type="containsText" dxfId="95" priority="97" operator="containsText" text="Extrema">
      <formula>NOT(ISERROR(SEARCH("Extrema",N21)))</formula>
    </cfRule>
  </conditionalFormatting>
  <conditionalFormatting sqref="AF21:AI21">
    <cfRule type="cellIs" dxfId="94" priority="92" operator="between">
      <formula>76</formula>
      <formula>100</formula>
    </cfRule>
    <cfRule type="cellIs" dxfId="93" priority="93" operator="between">
      <formula>1</formula>
      <formula>50</formula>
    </cfRule>
    <cfRule type="cellIs" dxfId="92" priority="94" operator="between">
      <formula>50</formula>
      <formula>75</formula>
    </cfRule>
    <cfRule type="cellIs" dxfId="91" priority="95" operator="between">
      <formula>0</formula>
      <formula>0</formula>
    </cfRule>
  </conditionalFormatting>
  <conditionalFormatting sqref="AF21:AI21">
    <cfRule type="containsText" dxfId="90" priority="89" operator="containsText" text="Débil">
      <formula>NOT(ISERROR(SEARCH("Débil",AF21)))</formula>
    </cfRule>
    <cfRule type="containsText" dxfId="89" priority="90" operator="containsText" text="Moderado">
      <formula>NOT(ISERROR(SEARCH("Moderado",AF21)))</formula>
    </cfRule>
    <cfRule type="containsText" dxfId="88" priority="91" operator="containsText" text="Fuerte">
      <formula>NOT(ISERROR(SEARCH("Fuerte",AF21)))</formula>
    </cfRule>
  </conditionalFormatting>
  <conditionalFormatting sqref="AU22 N22">
    <cfRule type="containsText" dxfId="87" priority="87" operator="containsText" text="baja">
      <formula>NOT(ISERROR(SEARCH("baja",N22)))</formula>
    </cfRule>
    <cfRule type="containsText" dxfId="86" priority="88" operator="containsText" text="Alta">
      <formula>NOT(ISERROR(SEARCH("Alta",N22)))</formula>
    </cfRule>
  </conditionalFormatting>
  <conditionalFormatting sqref="AU22 N22">
    <cfRule type="containsText" dxfId="85" priority="85" operator="containsText" text="Moderada">
      <formula>NOT(ISERROR(SEARCH("Moderada",N22)))</formula>
    </cfRule>
    <cfRule type="containsText" dxfId="84" priority="86" operator="containsText" text="Extrema">
      <formula>NOT(ISERROR(SEARCH("Extrema",N22)))</formula>
    </cfRule>
  </conditionalFormatting>
  <conditionalFormatting sqref="AF22:AI22">
    <cfRule type="cellIs" dxfId="83" priority="81" operator="between">
      <formula>76</formula>
      <formula>100</formula>
    </cfRule>
    <cfRule type="cellIs" dxfId="82" priority="82" operator="between">
      <formula>1</formula>
      <formula>50</formula>
    </cfRule>
    <cfRule type="cellIs" dxfId="81" priority="83" operator="between">
      <formula>50</formula>
      <formula>75</formula>
    </cfRule>
    <cfRule type="cellIs" dxfId="80" priority="84" operator="between">
      <formula>0</formula>
      <formula>0</formula>
    </cfRule>
  </conditionalFormatting>
  <conditionalFormatting sqref="AF22:AI22">
    <cfRule type="containsText" dxfId="79" priority="78" operator="containsText" text="Débil">
      <formula>NOT(ISERROR(SEARCH("Débil",AF22)))</formula>
    </cfRule>
    <cfRule type="containsText" dxfId="78" priority="79" operator="containsText" text="Moderado">
      <formula>NOT(ISERROR(SEARCH("Moderado",AF22)))</formula>
    </cfRule>
    <cfRule type="containsText" dxfId="77" priority="80" operator="containsText" text="Fuerte">
      <formula>NOT(ISERROR(SEARCH("Fuerte",AF22)))</formula>
    </cfRule>
  </conditionalFormatting>
  <conditionalFormatting sqref="AU22 N22">
    <cfRule type="containsText" dxfId="76" priority="76" operator="containsText" text="baja">
      <formula>NOT(ISERROR(SEARCH("baja",N22)))</formula>
    </cfRule>
    <cfRule type="containsText" dxfId="75" priority="77" operator="containsText" text="Alta">
      <formula>NOT(ISERROR(SEARCH("Alta",N22)))</formula>
    </cfRule>
  </conditionalFormatting>
  <conditionalFormatting sqref="AU22 N22">
    <cfRule type="containsText" dxfId="74" priority="74" operator="containsText" text="Moderada">
      <formula>NOT(ISERROR(SEARCH("Moderada",N22)))</formula>
    </cfRule>
    <cfRule type="containsText" dxfId="73" priority="75" operator="containsText" text="Extrema">
      <formula>NOT(ISERROR(SEARCH("Extrema",N22)))</formula>
    </cfRule>
  </conditionalFormatting>
  <conditionalFormatting sqref="AF22:AI22">
    <cfRule type="cellIs" dxfId="72" priority="70" operator="between">
      <formula>76</formula>
      <formula>100</formula>
    </cfRule>
    <cfRule type="cellIs" dxfId="71" priority="71" operator="between">
      <formula>1</formula>
      <formula>50</formula>
    </cfRule>
    <cfRule type="cellIs" dxfId="70" priority="72" operator="between">
      <formula>50</formula>
      <formula>75</formula>
    </cfRule>
    <cfRule type="cellIs" dxfId="69" priority="73" operator="between">
      <formula>0</formula>
      <formula>0</formula>
    </cfRule>
  </conditionalFormatting>
  <conditionalFormatting sqref="AF22:AI22">
    <cfRule type="containsText" dxfId="68" priority="67" operator="containsText" text="Débil">
      <formula>NOT(ISERROR(SEARCH("Débil",AF22)))</formula>
    </cfRule>
    <cfRule type="containsText" dxfId="67" priority="68" operator="containsText" text="Moderado">
      <formula>NOT(ISERROR(SEARCH("Moderado",AF22)))</formula>
    </cfRule>
    <cfRule type="containsText" dxfId="66" priority="69" operator="containsText" text="Fuerte">
      <formula>NOT(ISERROR(SEARCH("Fuerte",AF22)))</formula>
    </cfRule>
  </conditionalFormatting>
  <conditionalFormatting sqref="AU22 N22">
    <cfRule type="containsText" dxfId="65" priority="65" operator="containsText" text="baja">
      <formula>NOT(ISERROR(SEARCH("baja",N22)))</formula>
    </cfRule>
    <cfRule type="containsText" dxfId="64" priority="66" operator="containsText" text="Alta">
      <formula>NOT(ISERROR(SEARCH("Alta",N22)))</formula>
    </cfRule>
  </conditionalFormatting>
  <conditionalFormatting sqref="AU22 N22">
    <cfRule type="containsText" dxfId="63" priority="63" operator="containsText" text="Moderada">
      <formula>NOT(ISERROR(SEARCH("Moderada",N22)))</formula>
    </cfRule>
    <cfRule type="containsText" dxfId="62" priority="64" operator="containsText" text="Extrema">
      <formula>NOT(ISERROR(SEARCH("Extrema",N22)))</formula>
    </cfRule>
  </conditionalFormatting>
  <conditionalFormatting sqref="AF22:AI22">
    <cfRule type="cellIs" dxfId="61" priority="59" operator="between">
      <formula>76</formula>
      <formula>100</formula>
    </cfRule>
    <cfRule type="cellIs" dxfId="60" priority="60" operator="between">
      <formula>1</formula>
      <formula>50</formula>
    </cfRule>
    <cfRule type="cellIs" dxfId="59" priority="61" operator="between">
      <formula>50</formula>
      <formula>75</formula>
    </cfRule>
    <cfRule type="cellIs" dxfId="58" priority="62" operator="between">
      <formula>0</formula>
      <formula>0</formula>
    </cfRule>
  </conditionalFormatting>
  <conditionalFormatting sqref="AF22:AI22">
    <cfRule type="containsText" dxfId="57" priority="56" operator="containsText" text="Débil">
      <formula>NOT(ISERROR(SEARCH("Débil",AF22)))</formula>
    </cfRule>
    <cfRule type="containsText" dxfId="56" priority="57" operator="containsText" text="Moderado">
      <formula>NOT(ISERROR(SEARCH("Moderado",AF22)))</formula>
    </cfRule>
    <cfRule type="containsText" dxfId="55" priority="58" operator="containsText" text="Fuerte">
      <formula>NOT(ISERROR(SEARCH("Fuerte",AF22)))</formula>
    </cfRule>
  </conditionalFormatting>
  <conditionalFormatting sqref="AU22 N22">
    <cfRule type="containsText" dxfId="54" priority="54" operator="containsText" text="baja">
      <formula>NOT(ISERROR(SEARCH("baja",N22)))</formula>
    </cfRule>
    <cfRule type="containsText" dxfId="53" priority="55" operator="containsText" text="Alta">
      <formula>NOT(ISERROR(SEARCH("Alta",N22)))</formula>
    </cfRule>
  </conditionalFormatting>
  <conditionalFormatting sqref="AU22 N22">
    <cfRule type="containsText" dxfId="52" priority="52" operator="containsText" text="Moderada">
      <formula>NOT(ISERROR(SEARCH("Moderada",N22)))</formula>
    </cfRule>
    <cfRule type="containsText" dxfId="51" priority="53" operator="containsText" text="Extrema">
      <formula>NOT(ISERROR(SEARCH("Extrema",N22)))</formula>
    </cfRule>
  </conditionalFormatting>
  <conditionalFormatting sqref="AF22:AI22">
    <cfRule type="cellIs" dxfId="50" priority="48" operator="between">
      <formula>76</formula>
      <formula>100</formula>
    </cfRule>
    <cfRule type="cellIs" dxfId="49" priority="49" operator="between">
      <formula>1</formula>
      <formula>50</formula>
    </cfRule>
    <cfRule type="cellIs" dxfId="48" priority="50" operator="between">
      <formula>50</formula>
      <formula>75</formula>
    </cfRule>
    <cfRule type="cellIs" dxfId="47" priority="51" operator="between">
      <formula>0</formula>
      <formula>0</formula>
    </cfRule>
  </conditionalFormatting>
  <conditionalFormatting sqref="AF22:AI22">
    <cfRule type="containsText" dxfId="46" priority="45" operator="containsText" text="Débil">
      <formula>NOT(ISERROR(SEARCH("Débil",AF22)))</formula>
    </cfRule>
    <cfRule type="containsText" dxfId="45" priority="46" operator="containsText" text="Moderado">
      <formula>NOT(ISERROR(SEARCH("Moderado",AF22)))</formula>
    </cfRule>
    <cfRule type="containsText" dxfId="44" priority="47" operator="containsText" text="Fuerte">
      <formula>NOT(ISERROR(SEARCH("Fuerte",AF22)))</formula>
    </cfRule>
  </conditionalFormatting>
  <conditionalFormatting sqref="AU22 N22">
    <cfRule type="containsText" dxfId="43" priority="43" operator="containsText" text="baja">
      <formula>NOT(ISERROR(SEARCH("baja",N22)))</formula>
    </cfRule>
    <cfRule type="containsText" dxfId="42" priority="44" operator="containsText" text="Alta">
      <formula>NOT(ISERROR(SEARCH("Alta",N22)))</formula>
    </cfRule>
  </conditionalFormatting>
  <conditionalFormatting sqref="AU22 N22">
    <cfRule type="containsText" dxfId="41" priority="41" operator="containsText" text="Moderada">
      <formula>NOT(ISERROR(SEARCH("Moderada",N22)))</formula>
    </cfRule>
    <cfRule type="containsText" dxfId="40" priority="42" operator="containsText" text="Extrema">
      <formula>NOT(ISERROR(SEARCH("Extrema",N22)))</formula>
    </cfRule>
  </conditionalFormatting>
  <conditionalFormatting sqref="AF22:AI22">
    <cfRule type="cellIs" dxfId="39" priority="37" operator="between">
      <formula>76</formula>
      <formula>100</formula>
    </cfRule>
    <cfRule type="cellIs" dxfId="38" priority="38" operator="between">
      <formula>1</formula>
      <formula>50</formula>
    </cfRule>
    <cfRule type="cellIs" dxfId="37" priority="39" operator="between">
      <formula>50</formula>
      <formula>75</formula>
    </cfRule>
    <cfRule type="cellIs" dxfId="36" priority="40" operator="between">
      <formula>0</formula>
      <formula>0</formula>
    </cfRule>
  </conditionalFormatting>
  <conditionalFormatting sqref="AF22:AI22">
    <cfRule type="containsText" dxfId="35" priority="34" operator="containsText" text="Débil">
      <formula>NOT(ISERROR(SEARCH("Débil",AF22)))</formula>
    </cfRule>
    <cfRule type="containsText" dxfId="34" priority="35" operator="containsText" text="Moderado">
      <formula>NOT(ISERROR(SEARCH("Moderado",AF22)))</formula>
    </cfRule>
    <cfRule type="containsText" dxfId="33" priority="36" operator="containsText" text="Fuerte">
      <formula>NOT(ISERROR(SEARCH("Fuerte",AF22)))</formula>
    </cfRule>
  </conditionalFormatting>
  <conditionalFormatting sqref="AU22 N22">
    <cfRule type="containsText" dxfId="32" priority="32" operator="containsText" text="baja">
      <formula>NOT(ISERROR(SEARCH("baja",N22)))</formula>
    </cfRule>
    <cfRule type="containsText" dxfId="31" priority="33" operator="containsText" text="Alta">
      <formula>NOT(ISERROR(SEARCH("Alta",N22)))</formula>
    </cfRule>
  </conditionalFormatting>
  <conditionalFormatting sqref="AU22 N22">
    <cfRule type="containsText" dxfId="30" priority="30" operator="containsText" text="Moderada">
      <formula>NOT(ISERROR(SEARCH("Moderada",N22)))</formula>
    </cfRule>
    <cfRule type="containsText" dxfId="29" priority="31" operator="containsText" text="Extrema">
      <formula>NOT(ISERROR(SEARCH("Extrema",N22)))</formula>
    </cfRule>
  </conditionalFormatting>
  <conditionalFormatting sqref="AF22:AI22">
    <cfRule type="cellIs" dxfId="28" priority="26" operator="between">
      <formula>76</formula>
      <formula>100</formula>
    </cfRule>
    <cfRule type="cellIs" dxfId="27" priority="27" operator="between">
      <formula>1</formula>
      <formula>50</formula>
    </cfRule>
    <cfRule type="cellIs" dxfId="26" priority="28" operator="between">
      <formula>50</formula>
      <formula>75</formula>
    </cfRule>
    <cfRule type="cellIs" dxfId="25" priority="29" operator="between">
      <formula>0</formula>
      <formula>0</formula>
    </cfRule>
  </conditionalFormatting>
  <conditionalFormatting sqref="AF22:AI22">
    <cfRule type="containsText" dxfId="24" priority="23" operator="containsText" text="Débil">
      <formula>NOT(ISERROR(SEARCH("Débil",AF22)))</formula>
    </cfRule>
    <cfRule type="containsText" dxfId="23" priority="24" operator="containsText" text="Moderado">
      <formula>NOT(ISERROR(SEARCH("Moderado",AF22)))</formula>
    </cfRule>
    <cfRule type="containsText" dxfId="22" priority="25" operator="containsText" text="Fuerte">
      <formula>NOT(ISERROR(SEARCH("Fuerte",AF22)))</formula>
    </cfRule>
  </conditionalFormatting>
  <conditionalFormatting sqref="AU22 N22">
    <cfRule type="containsText" dxfId="21" priority="21" operator="containsText" text="baja">
      <formula>NOT(ISERROR(SEARCH("baja",N22)))</formula>
    </cfRule>
    <cfRule type="containsText" dxfId="20" priority="22" operator="containsText" text="Alta">
      <formula>NOT(ISERROR(SEARCH("Alta",N22)))</formula>
    </cfRule>
  </conditionalFormatting>
  <conditionalFormatting sqref="AU22 N22">
    <cfRule type="containsText" dxfId="19" priority="19" operator="containsText" text="Moderada">
      <formula>NOT(ISERROR(SEARCH("Moderada",N22)))</formula>
    </cfRule>
    <cfRule type="containsText" dxfId="18" priority="20" operator="containsText" text="Extrema">
      <formula>NOT(ISERROR(SEARCH("Extrema",N22)))</formula>
    </cfRule>
  </conditionalFormatting>
  <conditionalFormatting sqref="AF22:AI22">
    <cfRule type="cellIs" dxfId="17" priority="15" operator="between">
      <formula>76</formula>
      <formula>100</formula>
    </cfRule>
    <cfRule type="cellIs" dxfId="16" priority="16" operator="between">
      <formula>1</formula>
      <formula>50</formula>
    </cfRule>
    <cfRule type="cellIs" dxfId="15" priority="17" operator="between">
      <formula>50</formula>
      <formula>75</formula>
    </cfRule>
    <cfRule type="cellIs" dxfId="14" priority="18" operator="between">
      <formula>0</formula>
      <formula>0</formula>
    </cfRule>
  </conditionalFormatting>
  <conditionalFormatting sqref="AF22:AI22">
    <cfRule type="containsText" dxfId="13" priority="12" operator="containsText" text="Débil">
      <formula>NOT(ISERROR(SEARCH("Débil",AF22)))</formula>
    </cfRule>
    <cfRule type="containsText" dxfId="12" priority="13" operator="containsText" text="Moderado">
      <formula>NOT(ISERROR(SEARCH("Moderado",AF22)))</formula>
    </cfRule>
    <cfRule type="containsText" dxfId="11" priority="14" operator="containsText" text="Fuerte">
      <formula>NOT(ISERROR(SEARCH("Fuerte",AF22)))</formula>
    </cfRule>
  </conditionalFormatting>
  <conditionalFormatting sqref="AU22 N22">
    <cfRule type="containsText" dxfId="10" priority="10" operator="containsText" text="baja">
      <formula>NOT(ISERROR(SEARCH("baja",N22)))</formula>
    </cfRule>
    <cfRule type="containsText" dxfId="9" priority="11" operator="containsText" text="Alta">
      <formula>NOT(ISERROR(SEARCH("Alta",N22)))</formula>
    </cfRule>
  </conditionalFormatting>
  <conditionalFormatting sqref="AU22 N22">
    <cfRule type="containsText" dxfId="8" priority="8" operator="containsText" text="Moderada">
      <formula>NOT(ISERROR(SEARCH("Moderada",N22)))</formula>
    </cfRule>
    <cfRule type="containsText" dxfId="7" priority="9" operator="containsText" text="Extrema">
      <formula>NOT(ISERROR(SEARCH("Extrema",N22)))</formula>
    </cfRule>
  </conditionalFormatting>
  <conditionalFormatting sqref="AF22:AI22">
    <cfRule type="cellIs" dxfId="6" priority="4" operator="between">
      <formula>76</formula>
      <formula>100</formula>
    </cfRule>
    <cfRule type="cellIs" dxfId="5" priority="5" operator="between">
      <formula>1</formula>
      <formula>50</formula>
    </cfRule>
    <cfRule type="cellIs" dxfId="4" priority="6" operator="between">
      <formula>50</formula>
      <formula>75</formula>
    </cfRule>
    <cfRule type="cellIs" dxfId="3" priority="7" operator="between">
      <formula>0</formula>
      <formula>0</formula>
    </cfRule>
  </conditionalFormatting>
  <conditionalFormatting sqref="AF22:AI22">
    <cfRule type="containsText" dxfId="2" priority="1" operator="containsText" text="Débil">
      <formula>NOT(ISERROR(SEARCH("Débil",AF22)))</formula>
    </cfRule>
    <cfRule type="containsText" dxfId="1" priority="2" operator="containsText" text="Moderado">
      <formula>NOT(ISERROR(SEARCH("Moderado",AF22)))</formula>
    </cfRule>
    <cfRule type="containsText" dxfId="0" priority="3" operator="containsText" text="Fuerte">
      <formula>NOT(ISERROR(SEARCH("Fuerte",AF22)))</formula>
    </cfRule>
  </conditionalFormatting>
  <dataValidations count="12">
    <dataValidation type="list" allowBlank="1" showInputMessage="1" showErrorMessage="1" sqref="P10:P22">
      <formula1>Asignacionresp</formula1>
    </dataValidation>
    <dataValidation type="list" allowBlank="1" showInputMessage="1" showErrorMessage="1" sqref="R10:R22">
      <formula1>Autoridadresp</formula1>
    </dataValidation>
    <dataValidation type="list" allowBlank="1" showInputMessage="1" showErrorMessage="1" sqref="T10:T22">
      <formula1>Periodicidad</formula1>
    </dataValidation>
    <dataValidation type="list" allowBlank="1" showInputMessage="1" showErrorMessage="1" sqref="V10:V22">
      <formula1>Proposito</formula1>
    </dataValidation>
    <dataValidation type="list" allowBlank="1" showInputMessage="1" showErrorMessage="1" sqref="X10:X22">
      <formula1>Actcontrol</formula1>
    </dataValidation>
    <dataValidation type="list" allowBlank="1" showInputMessage="1" showErrorMessage="1" sqref="Z10:Z22">
      <formula1>desviaciones</formula1>
    </dataValidation>
    <dataValidation type="list" allowBlank="1" showInputMessage="1" showErrorMessage="1" sqref="AB10:AB18 AB20:AB22">
      <formula1>Evidencia</formula1>
    </dataValidation>
    <dataValidation type="list" allowBlank="1" showInputMessage="1" showErrorMessage="1" sqref="AG10:AG22">
      <formula1>ejecucioncontrol</formula1>
    </dataValidation>
    <dataValidation type="list" allowBlank="1" showInputMessage="1" showErrorMessage="1" sqref="F10:F22">
      <formula1>clase</formula1>
    </dataValidation>
    <dataValidation type="list" allowBlank="1" showInputMessage="1" showErrorMessage="1" sqref="L10:L22">
      <formula1>impacto</formula1>
    </dataValidation>
    <dataValidation type="list" allowBlank="1" showInputMessage="1" showErrorMessage="1" sqref="AM10:AM22">
      <formula1>discuadrante</formula1>
    </dataValidation>
    <dataValidation type="list" allowBlank="1" showInputMessage="1" showErrorMessage="1" sqref="AL10:AL22">
      <formula1>discua</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9"/>
  <sheetViews>
    <sheetView showGridLines="0" topLeftCell="A10" workbookViewId="0">
      <selection activeCell="G42" sqref="G42"/>
    </sheetView>
  </sheetViews>
  <sheetFormatPr baseColWidth="10" defaultRowHeight="15" x14ac:dyDescent="0.25"/>
  <cols>
    <col min="1" max="1" width="7" customWidth="1"/>
    <col min="2" max="2" width="20.85546875" customWidth="1"/>
    <col min="3" max="3" width="50.42578125" customWidth="1"/>
    <col min="4" max="4" width="21.140625" style="37" hidden="1" customWidth="1"/>
    <col min="5" max="5" width="12.7109375" bestFit="1" customWidth="1"/>
    <col min="8" max="8" width="11.5703125" bestFit="1" customWidth="1"/>
    <col min="10" max="10" width="16.7109375" bestFit="1" customWidth="1"/>
  </cols>
  <sheetData>
    <row r="1" spans="1:5" x14ac:dyDescent="0.25">
      <c r="A1" s="171" t="s">
        <v>158</v>
      </c>
      <c r="B1" s="171"/>
      <c r="C1" s="171"/>
      <c r="D1" s="171"/>
      <c r="E1" s="171"/>
    </row>
    <row r="2" spans="1:5" x14ac:dyDescent="0.25">
      <c r="A2" s="176" t="s">
        <v>159</v>
      </c>
      <c r="B2" s="177"/>
      <c r="C2" s="34" t="s">
        <v>156</v>
      </c>
      <c r="D2" s="35"/>
      <c r="E2" s="34" t="s">
        <v>157</v>
      </c>
    </row>
    <row r="3" spans="1:5" x14ac:dyDescent="0.25">
      <c r="A3" s="170">
        <v>1</v>
      </c>
      <c r="B3" s="173" t="str">
        <f>'Riesgos de Gestión'!D10</f>
        <v>Desempeño de los funcionarios que no permita el cumplimiento total de las funciones de las dependencias</v>
      </c>
      <c r="C3" s="1" t="s">
        <v>300</v>
      </c>
      <c r="D3" s="36">
        <f t="shared" ref="D3:D7" si="0">IFERROR(VALUE(MID(E3,1,1)),"")</f>
        <v>2</v>
      </c>
      <c r="E3" s="1" t="s">
        <v>68</v>
      </c>
    </row>
    <row r="4" spans="1:5" x14ac:dyDescent="0.25">
      <c r="A4" s="170"/>
      <c r="B4" s="174"/>
      <c r="C4" s="1"/>
      <c r="D4" s="36" t="str">
        <f t="shared" si="0"/>
        <v/>
      </c>
      <c r="E4" s="1"/>
    </row>
    <row r="5" spans="1:5" x14ac:dyDescent="0.25">
      <c r="A5" s="170"/>
      <c r="B5" s="174"/>
      <c r="C5" s="1"/>
      <c r="D5" s="36" t="str">
        <f t="shared" si="0"/>
        <v/>
      </c>
      <c r="E5" s="1"/>
    </row>
    <row r="6" spans="1:5" x14ac:dyDescent="0.25">
      <c r="A6" s="170"/>
      <c r="B6" s="174"/>
      <c r="C6" s="1"/>
      <c r="D6" s="36" t="str">
        <f t="shared" si="0"/>
        <v/>
      </c>
      <c r="E6" s="1"/>
    </row>
    <row r="7" spans="1:5" x14ac:dyDescent="0.25">
      <c r="A7" s="170"/>
      <c r="B7" s="174"/>
      <c r="C7" s="1"/>
      <c r="D7" s="36" t="str">
        <f t="shared" si="0"/>
        <v/>
      </c>
      <c r="E7" s="1"/>
    </row>
    <row r="8" spans="1:5" x14ac:dyDescent="0.25">
      <c r="A8" s="170"/>
      <c r="B8" s="174"/>
      <c r="C8" s="1"/>
      <c r="D8" s="36" t="str">
        <f>IFERROR(VALUE(MID(E8,1,1)),"")</f>
        <v/>
      </c>
      <c r="E8" s="1"/>
    </row>
    <row r="9" spans="1:5" x14ac:dyDescent="0.25">
      <c r="A9" s="170"/>
      <c r="B9" s="174"/>
      <c r="C9" s="1"/>
      <c r="D9" s="36" t="str">
        <f t="shared" ref="D9:D12" si="1">IFERROR(VALUE(MID(E9,1,1)),"")</f>
        <v/>
      </c>
      <c r="E9" s="1"/>
    </row>
    <row r="10" spans="1:5" x14ac:dyDescent="0.25">
      <c r="A10" s="170"/>
      <c r="B10" s="174"/>
      <c r="C10" s="1"/>
      <c r="D10" s="36" t="str">
        <f t="shared" si="1"/>
        <v/>
      </c>
      <c r="E10" s="1"/>
    </row>
    <row r="11" spans="1:5" x14ac:dyDescent="0.25">
      <c r="A11" s="170"/>
      <c r="B11" s="174"/>
      <c r="C11" s="1"/>
      <c r="D11" s="36" t="str">
        <f t="shared" si="1"/>
        <v/>
      </c>
      <c r="E11" s="1"/>
    </row>
    <row r="12" spans="1:5" x14ac:dyDescent="0.25">
      <c r="A12" s="170"/>
      <c r="B12" s="175"/>
      <c r="C12" s="1"/>
      <c r="D12" s="36" t="str">
        <f t="shared" si="1"/>
        <v/>
      </c>
      <c r="E12" s="1"/>
    </row>
    <row r="13" spans="1:5" x14ac:dyDescent="0.25">
      <c r="A13" s="172" t="s">
        <v>160</v>
      </c>
      <c r="B13" s="172"/>
      <c r="C13" s="172"/>
      <c r="D13" s="38">
        <f>ROUND((AVERAGE(D3:D12)),0)</f>
        <v>2</v>
      </c>
      <c r="E13" s="39" t="str">
        <f>IF(D13=Hoja2!$F$3,Hoja2!$H$3,IF(D13=Hoja2!$F$4,Hoja2!$H$4,IF(D13=Hoja2!$F$5,Hoja2!$H$5,IF(D13=Hoja2!$F$6,Hoja2!$H$6,IF(D13=Hoja2!$F$7,Hoja2!$H$7,)))))</f>
        <v>2-Improbable</v>
      </c>
    </row>
    <row r="15" spans="1:5" x14ac:dyDescent="0.25">
      <c r="A15" s="171" t="s">
        <v>158</v>
      </c>
      <c r="B15" s="171"/>
      <c r="C15" s="171"/>
      <c r="D15" s="171"/>
      <c r="E15" s="171"/>
    </row>
    <row r="16" spans="1:5" x14ac:dyDescent="0.25">
      <c r="A16" s="176" t="s">
        <v>159</v>
      </c>
      <c r="B16" s="177"/>
      <c r="C16" s="34" t="s">
        <v>156</v>
      </c>
      <c r="D16" s="35"/>
      <c r="E16" s="34" t="s">
        <v>157</v>
      </c>
    </row>
    <row r="17" spans="1:5" x14ac:dyDescent="0.25">
      <c r="A17" s="170">
        <v>2</v>
      </c>
      <c r="B17" s="173" t="str">
        <f>'Riesgos de Gestión'!D12</f>
        <v>Vinculación de personal con documentación no idónea.</v>
      </c>
      <c r="C17" s="1" t="s">
        <v>307</v>
      </c>
      <c r="D17" s="36">
        <f t="shared" ref="D17:D21" si="2">IFERROR(VALUE(MID(E17,1,1)),"")</f>
        <v>2</v>
      </c>
      <c r="E17" s="1" t="s">
        <v>68</v>
      </c>
    </row>
    <row r="18" spans="1:5" x14ac:dyDescent="0.25">
      <c r="A18" s="170"/>
      <c r="B18" s="174"/>
      <c r="C18" s="1"/>
      <c r="D18" s="36" t="str">
        <f t="shared" si="2"/>
        <v/>
      </c>
      <c r="E18" s="1"/>
    </row>
    <row r="19" spans="1:5" x14ac:dyDescent="0.25">
      <c r="A19" s="170"/>
      <c r="B19" s="174"/>
      <c r="C19" s="1"/>
      <c r="D19" s="36" t="str">
        <f t="shared" si="2"/>
        <v/>
      </c>
      <c r="E19" s="1"/>
    </row>
    <row r="20" spans="1:5" x14ac:dyDescent="0.25">
      <c r="A20" s="170"/>
      <c r="B20" s="174"/>
      <c r="C20" s="1"/>
      <c r="D20" s="36" t="str">
        <f t="shared" si="2"/>
        <v/>
      </c>
      <c r="E20" s="1"/>
    </row>
    <row r="21" spans="1:5" x14ac:dyDescent="0.25">
      <c r="A21" s="170"/>
      <c r="B21" s="174"/>
      <c r="C21" s="1"/>
      <c r="D21" s="36" t="str">
        <f t="shared" si="2"/>
        <v/>
      </c>
      <c r="E21" s="1"/>
    </row>
    <row r="22" spans="1:5" x14ac:dyDescent="0.25">
      <c r="A22" s="170"/>
      <c r="B22" s="174"/>
      <c r="C22" s="1"/>
      <c r="D22" s="36" t="str">
        <f>IFERROR(VALUE(MID(E22,1,1)),"")</f>
        <v/>
      </c>
      <c r="E22" s="1"/>
    </row>
    <row r="23" spans="1:5" x14ac:dyDescent="0.25">
      <c r="A23" s="170"/>
      <c r="B23" s="174"/>
      <c r="C23" s="1"/>
      <c r="D23" s="36" t="str">
        <f t="shared" ref="D23:D26" si="3">IFERROR(VALUE(MID(E23,1,1)),"")</f>
        <v/>
      </c>
      <c r="E23" s="1"/>
    </row>
    <row r="24" spans="1:5" x14ac:dyDescent="0.25">
      <c r="A24" s="170"/>
      <c r="B24" s="174"/>
      <c r="C24" s="1"/>
      <c r="D24" s="36" t="str">
        <f t="shared" si="3"/>
        <v/>
      </c>
      <c r="E24" s="1"/>
    </row>
    <row r="25" spans="1:5" x14ac:dyDescent="0.25">
      <c r="A25" s="170"/>
      <c r="B25" s="174"/>
      <c r="C25" s="1"/>
      <c r="D25" s="36" t="str">
        <f t="shared" si="3"/>
        <v/>
      </c>
      <c r="E25" s="1"/>
    </row>
    <row r="26" spans="1:5" x14ac:dyDescent="0.25">
      <c r="A26" s="170"/>
      <c r="B26" s="175"/>
      <c r="C26" s="1"/>
      <c r="D26" s="36" t="str">
        <f t="shared" si="3"/>
        <v/>
      </c>
      <c r="E26" s="1"/>
    </row>
    <row r="27" spans="1:5" x14ac:dyDescent="0.25">
      <c r="A27" s="172" t="s">
        <v>160</v>
      </c>
      <c r="B27" s="172"/>
      <c r="C27" s="172"/>
      <c r="D27" s="38">
        <f>ROUND((AVERAGE(D17:D26)),0)</f>
        <v>2</v>
      </c>
      <c r="E27" s="39" t="str">
        <f>IF(D27=Hoja2!$F$3,Hoja2!$H$3,IF(D27=Hoja2!$F$4,Hoja2!$H$4,IF(D27=Hoja2!$F$5,Hoja2!$H$5,IF(D27=Hoja2!$F$6,Hoja2!$H$6,IF(D27=Hoja2!$F$7,Hoja2!$H$7,)))))</f>
        <v>2-Improbable</v>
      </c>
    </row>
    <row r="29" spans="1:5" x14ac:dyDescent="0.25">
      <c r="A29" s="171" t="s">
        <v>158</v>
      </c>
      <c r="B29" s="171"/>
      <c r="C29" s="171"/>
      <c r="D29" s="171"/>
      <c r="E29" s="171"/>
    </row>
    <row r="30" spans="1:5" x14ac:dyDescent="0.25">
      <c r="A30" s="176" t="s">
        <v>159</v>
      </c>
      <c r="B30" s="177"/>
      <c r="C30" s="34" t="s">
        <v>156</v>
      </c>
      <c r="D30" s="35"/>
      <c r="E30" s="34" t="s">
        <v>157</v>
      </c>
    </row>
    <row r="31" spans="1:5" ht="15" customHeight="1" x14ac:dyDescent="0.25">
      <c r="A31" s="170">
        <v>3</v>
      </c>
      <c r="B31" s="173" t="s">
        <v>308</v>
      </c>
      <c r="C31" s="1" t="s">
        <v>311</v>
      </c>
      <c r="D31" s="36">
        <f t="shared" ref="D31:D35" si="4">IFERROR(VALUE(MID(E31,1,1)),"")</f>
        <v>1</v>
      </c>
      <c r="E31" s="1" t="s">
        <v>161</v>
      </c>
    </row>
    <row r="32" spans="1:5" x14ac:dyDescent="0.25">
      <c r="A32" s="170"/>
      <c r="B32" s="174"/>
      <c r="C32" s="1" t="s">
        <v>312</v>
      </c>
      <c r="D32" s="36">
        <f t="shared" si="4"/>
        <v>1</v>
      </c>
      <c r="E32" s="1" t="s">
        <v>161</v>
      </c>
    </row>
    <row r="33" spans="1:10" x14ac:dyDescent="0.25">
      <c r="A33" s="170"/>
      <c r="B33" s="174"/>
      <c r="C33" s="1" t="s">
        <v>313</v>
      </c>
      <c r="D33" s="36">
        <f t="shared" si="4"/>
        <v>1</v>
      </c>
      <c r="E33" s="1" t="s">
        <v>161</v>
      </c>
    </row>
    <row r="34" spans="1:10" x14ac:dyDescent="0.25">
      <c r="A34" s="170"/>
      <c r="B34" s="174"/>
      <c r="C34" s="1" t="s">
        <v>314</v>
      </c>
      <c r="D34" s="36">
        <f t="shared" si="4"/>
        <v>4</v>
      </c>
      <c r="E34" s="1" t="s">
        <v>70</v>
      </c>
    </row>
    <row r="35" spans="1:10" x14ac:dyDescent="0.25">
      <c r="A35" s="170"/>
      <c r="B35" s="174"/>
      <c r="C35" s="1" t="s">
        <v>315</v>
      </c>
      <c r="D35" s="36">
        <f t="shared" si="4"/>
        <v>3</v>
      </c>
      <c r="E35" s="1" t="s">
        <v>69</v>
      </c>
    </row>
    <row r="36" spans="1:10" x14ac:dyDescent="0.25">
      <c r="A36" s="170"/>
      <c r="B36" s="174"/>
      <c r="C36" s="1" t="s">
        <v>316</v>
      </c>
      <c r="D36" s="36">
        <f>IFERROR(VALUE(MID(E36,1,1)),"")</f>
        <v>1</v>
      </c>
      <c r="E36" s="1" t="s">
        <v>161</v>
      </c>
    </row>
    <row r="37" spans="1:10" x14ac:dyDescent="0.25">
      <c r="A37" s="170"/>
      <c r="B37" s="174"/>
      <c r="C37" s="1"/>
      <c r="D37" s="36" t="str">
        <f t="shared" ref="D37:D40" si="5">IFERROR(VALUE(MID(E37,1,1)),"")</f>
        <v/>
      </c>
      <c r="E37" s="1"/>
    </row>
    <row r="38" spans="1:10" x14ac:dyDescent="0.25">
      <c r="A38" s="170"/>
      <c r="B38" s="174"/>
      <c r="C38" s="1"/>
      <c r="D38" s="36" t="str">
        <f t="shared" si="5"/>
        <v/>
      </c>
      <c r="E38" s="1"/>
    </row>
    <row r="39" spans="1:10" x14ac:dyDescent="0.25">
      <c r="A39" s="170"/>
      <c r="B39" s="174"/>
      <c r="C39" s="1"/>
      <c r="D39" s="36" t="str">
        <f t="shared" si="5"/>
        <v/>
      </c>
      <c r="E39" s="1"/>
    </row>
    <row r="40" spans="1:10" x14ac:dyDescent="0.25">
      <c r="A40" s="170"/>
      <c r="B40" s="175"/>
      <c r="C40" s="1"/>
      <c r="D40" s="36" t="str">
        <f t="shared" si="5"/>
        <v/>
      </c>
      <c r="E40" s="1"/>
    </row>
    <row r="41" spans="1:10" x14ac:dyDescent="0.25">
      <c r="A41" s="172" t="s">
        <v>160</v>
      </c>
      <c r="B41" s="172"/>
      <c r="C41" s="172"/>
      <c r="D41" s="38">
        <f>ROUND((AVERAGE(D31:D40)),0)</f>
        <v>2</v>
      </c>
      <c r="E41" s="39" t="str">
        <f>IF(D41=Hoja2!$F$3,Hoja2!$H$3,IF(D41=Hoja2!$F$4,Hoja2!$H$4,IF(D41=Hoja2!$F$5,Hoja2!$H$5,IF(D41=Hoja2!$F$6,Hoja2!$H$6,IF(D41=Hoja2!$F$7,Hoja2!$H$7,)))))</f>
        <v>2-Improbable</v>
      </c>
    </row>
    <row r="43" spans="1:10" x14ac:dyDescent="0.25">
      <c r="A43" s="171" t="s">
        <v>158</v>
      </c>
      <c r="B43" s="171"/>
      <c r="C43" s="171"/>
      <c r="D43" s="171"/>
      <c r="E43" s="171"/>
    </row>
    <row r="44" spans="1:10" x14ac:dyDescent="0.25">
      <c r="A44" s="176" t="s">
        <v>159</v>
      </c>
      <c r="B44" s="177"/>
      <c r="C44" s="34" t="s">
        <v>156</v>
      </c>
      <c r="D44" s="35"/>
      <c r="E44" s="34" t="s">
        <v>157</v>
      </c>
    </row>
    <row r="45" spans="1:10" x14ac:dyDescent="0.25">
      <c r="A45" s="170">
        <v>4</v>
      </c>
      <c r="B45" s="173" t="e">
        <f>'Riesgos de Gestión'!#REF!</f>
        <v>#REF!</v>
      </c>
      <c r="C45" s="1"/>
      <c r="D45" s="36" t="str">
        <f t="shared" ref="D45:D49" si="6">IFERROR(VALUE(MID(E45,1,1)),"")</f>
        <v/>
      </c>
      <c r="E45" s="1"/>
    </row>
    <row r="46" spans="1:10" x14ac:dyDescent="0.25">
      <c r="A46" s="170"/>
      <c r="B46" s="174"/>
      <c r="C46" s="1"/>
      <c r="D46" s="36" t="str">
        <f t="shared" si="6"/>
        <v/>
      </c>
      <c r="E46" s="1"/>
    </row>
    <row r="47" spans="1:10" x14ac:dyDescent="0.25">
      <c r="A47" s="170"/>
      <c r="B47" s="174"/>
      <c r="C47" s="1"/>
      <c r="D47" s="36" t="str">
        <f t="shared" si="6"/>
        <v/>
      </c>
      <c r="E47" s="1"/>
    </row>
    <row r="48" spans="1:10" x14ac:dyDescent="0.25">
      <c r="A48" s="170"/>
      <c r="B48" s="174"/>
      <c r="C48" s="1"/>
      <c r="D48" s="36" t="str">
        <f t="shared" si="6"/>
        <v/>
      </c>
      <c r="E48" s="1"/>
      <c r="H48" s="51"/>
      <c r="J48" s="52"/>
    </row>
    <row r="49" spans="1:5" x14ac:dyDescent="0.25">
      <c r="A49" s="170"/>
      <c r="B49" s="174"/>
      <c r="C49" s="1"/>
      <c r="D49" s="36" t="str">
        <f t="shared" si="6"/>
        <v/>
      </c>
      <c r="E49" s="1"/>
    </row>
    <row r="50" spans="1:5" x14ac:dyDescent="0.25">
      <c r="A50" s="170"/>
      <c r="B50" s="174"/>
      <c r="C50" s="1"/>
      <c r="D50" s="36" t="str">
        <f>IFERROR(VALUE(MID(E50,1,1)),"")</f>
        <v/>
      </c>
      <c r="E50" s="1"/>
    </row>
    <row r="51" spans="1:5" x14ac:dyDescent="0.25">
      <c r="A51" s="170"/>
      <c r="B51" s="174"/>
      <c r="C51" s="1"/>
      <c r="D51" s="36" t="str">
        <f t="shared" ref="D51:D54" si="7">IFERROR(VALUE(MID(E51,1,1)),"")</f>
        <v/>
      </c>
      <c r="E51" s="1"/>
    </row>
    <row r="52" spans="1:5" x14ac:dyDescent="0.25">
      <c r="A52" s="170"/>
      <c r="B52" s="174"/>
      <c r="C52" s="1"/>
      <c r="D52" s="36" t="str">
        <f t="shared" si="7"/>
        <v/>
      </c>
      <c r="E52" s="1"/>
    </row>
    <row r="53" spans="1:5" x14ac:dyDescent="0.25">
      <c r="A53" s="170"/>
      <c r="B53" s="174"/>
      <c r="C53" s="1"/>
      <c r="D53" s="36" t="str">
        <f t="shared" si="7"/>
        <v/>
      </c>
      <c r="E53" s="1"/>
    </row>
    <row r="54" spans="1:5" x14ac:dyDescent="0.25">
      <c r="A54" s="170"/>
      <c r="B54" s="175"/>
      <c r="C54" s="1"/>
      <c r="D54" s="36" t="str">
        <f t="shared" si="7"/>
        <v/>
      </c>
      <c r="E54" s="1"/>
    </row>
    <row r="55" spans="1:5" x14ac:dyDescent="0.25">
      <c r="A55" s="172" t="s">
        <v>160</v>
      </c>
      <c r="B55" s="172"/>
      <c r="C55" s="172"/>
      <c r="D55" s="38" t="e">
        <f>ROUND((AVERAGE(D45:D54)),0)</f>
        <v>#DIV/0!</v>
      </c>
      <c r="E55" s="39" t="e">
        <f>IF(D55=Hoja2!$F$3,Hoja2!$H$3,IF(D55=Hoja2!$F$4,Hoja2!$H$4,IF(D55=Hoja2!$F$5,Hoja2!$H$5,IF(D55=Hoja2!$F$6,Hoja2!$H$6,IF(D55=Hoja2!$F$7,Hoja2!$H$7,)))))</f>
        <v>#DIV/0!</v>
      </c>
    </row>
    <row r="57" spans="1:5" x14ac:dyDescent="0.25">
      <c r="A57" s="171" t="s">
        <v>158</v>
      </c>
      <c r="B57" s="171"/>
      <c r="C57" s="171"/>
      <c r="D57" s="171"/>
      <c r="E57" s="171"/>
    </row>
    <row r="58" spans="1:5" x14ac:dyDescent="0.25">
      <c r="A58" s="176" t="s">
        <v>159</v>
      </c>
      <c r="B58" s="177"/>
      <c r="C58" s="34" t="s">
        <v>156</v>
      </c>
      <c r="D58" s="35"/>
      <c r="E58" s="34" t="s">
        <v>157</v>
      </c>
    </row>
    <row r="59" spans="1:5" x14ac:dyDescent="0.25">
      <c r="A59" s="170">
        <v>5</v>
      </c>
      <c r="B59" s="173" t="e">
        <f>'Riesgos de Gestión'!#REF!</f>
        <v>#REF!</v>
      </c>
      <c r="C59" s="1"/>
      <c r="D59" s="36" t="str">
        <f t="shared" ref="D59:D63" si="8">IFERROR(VALUE(MID(E59,1,1)),"")</f>
        <v/>
      </c>
      <c r="E59" s="1"/>
    </row>
    <row r="60" spans="1:5" x14ac:dyDescent="0.25">
      <c r="A60" s="170"/>
      <c r="B60" s="174"/>
      <c r="C60" s="1"/>
      <c r="D60" s="36" t="str">
        <f t="shared" si="8"/>
        <v/>
      </c>
      <c r="E60" s="1"/>
    </row>
    <row r="61" spans="1:5" x14ac:dyDescent="0.25">
      <c r="A61" s="170"/>
      <c r="B61" s="174"/>
      <c r="C61" s="1"/>
      <c r="D61" s="36" t="str">
        <f t="shared" si="8"/>
        <v/>
      </c>
      <c r="E61" s="1"/>
    </row>
    <row r="62" spans="1:5" x14ac:dyDescent="0.25">
      <c r="A62" s="170"/>
      <c r="B62" s="174"/>
      <c r="C62" s="1"/>
      <c r="D62" s="36" t="str">
        <f t="shared" si="8"/>
        <v/>
      </c>
      <c r="E62" s="1"/>
    </row>
    <row r="63" spans="1:5" x14ac:dyDescent="0.25">
      <c r="A63" s="170"/>
      <c r="B63" s="174"/>
      <c r="C63" s="1"/>
      <c r="D63" s="36" t="str">
        <f t="shared" si="8"/>
        <v/>
      </c>
      <c r="E63" s="1"/>
    </row>
    <row r="64" spans="1:5" x14ac:dyDescent="0.25">
      <c r="A64" s="170"/>
      <c r="B64" s="174"/>
      <c r="C64" s="1"/>
      <c r="D64" s="36" t="str">
        <f>IFERROR(VALUE(MID(E64,1,1)),"")</f>
        <v/>
      </c>
      <c r="E64" s="1"/>
    </row>
    <row r="65" spans="1:5" x14ac:dyDescent="0.25">
      <c r="A65" s="170"/>
      <c r="B65" s="174"/>
      <c r="C65" s="1"/>
      <c r="D65" s="36" t="str">
        <f t="shared" ref="D65:D68" si="9">IFERROR(VALUE(MID(E65,1,1)),"")</f>
        <v/>
      </c>
      <c r="E65" s="1"/>
    </row>
    <row r="66" spans="1:5" x14ac:dyDescent="0.25">
      <c r="A66" s="170"/>
      <c r="B66" s="174"/>
      <c r="C66" s="1"/>
      <c r="D66" s="36" t="str">
        <f t="shared" si="9"/>
        <v/>
      </c>
      <c r="E66" s="1"/>
    </row>
    <row r="67" spans="1:5" x14ac:dyDescent="0.25">
      <c r="A67" s="170"/>
      <c r="B67" s="174"/>
      <c r="C67" s="1"/>
      <c r="D67" s="36" t="str">
        <f t="shared" si="9"/>
        <v/>
      </c>
      <c r="E67" s="1"/>
    </row>
    <row r="68" spans="1:5" x14ac:dyDescent="0.25">
      <c r="A68" s="170"/>
      <c r="B68" s="175"/>
      <c r="C68" s="1"/>
      <c r="D68" s="36" t="str">
        <f t="shared" si="9"/>
        <v/>
      </c>
      <c r="E68" s="1"/>
    </row>
    <row r="69" spans="1:5" x14ac:dyDescent="0.25">
      <c r="A69" s="172" t="s">
        <v>160</v>
      </c>
      <c r="B69" s="172"/>
      <c r="C69" s="172"/>
      <c r="D69" s="38" t="e">
        <f>ROUND((AVERAGE(D59:D68)),0)</f>
        <v>#DIV/0!</v>
      </c>
      <c r="E69" s="39" t="e">
        <f>IF(D69=Hoja2!$F$3,Hoja2!$H$3,IF(D69=Hoja2!$F$4,Hoja2!$H$4,IF(D69=Hoja2!$F$5,Hoja2!$H$5,IF(D69=Hoja2!$F$6,Hoja2!$H$6,IF(D69=Hoja2!$F$7,Hoja2!$H$7,)))))</f>
        <v>#DIV/0!</v>
      </c>
    </row>
    <row r="71" spans="1:5" x14ac:dyDescent="0.25">
      <c r="A71" s="171" t="s">
        <v>158</v>
      </c>
      <c r="B71" s="171"/>
      <c r="C71" s="171"/>
      <c r="D71" s="171"/>
      <c r="E71" s="171"/>
    </row>
    <row r="72" spans="1:5" x14ac:dyDescent="0.25">
      <c r="A72" s="176" t="s">
        <v>159</v>
      </c>
      <c r="B72" s="177"/>
      <c r="C72" s="34" t="s">
        <v>156</v>
      </c>
      <c r="D72" s="35"/>
      <c r="E72" s="34" t="s">
        <v>157</v>
      </c>
    </row>
    <row r="73" spans="1:5" x14ac:dyDescent="0.25">
      <c r="A73" s="170">
        <v>6</v>
      </c>
      <c r="B73" s="173" t="e">
        <f>'Riesgos de Gestión'!#REF!</f>
        <v>#REF!</v>
      </c>
      <c r="C73" s="1"/>
      <c r="D73" s="36" t="str">
        <f t="shared" ref="D73:D77" si="10">IFERROR(VALUE(MID(E73,1,1)),"")</f>
        <v/>
      </c>
      <c r="E73" s="1"/>
    </row>
    <row r="74" spans="1:5" x14ac:dyDescent="0.25">
      <c r="A74" s="170"/>
      <c r="B74" s="174"/>
      <c r="C74" s="1"/>
      <c r="D74" s="36" t="str">
        <f t="shared" si="10"/>
        <v/>
      </c>
      <c r="E74" s="1"/>
    </row>
    <row r="75" spans="1:5" x14ac:dyDescent="0.25">
      <c r="A75" s="170"/>
      <c r="B75" s="174"/>
      <c r="C75" s="1"/>
      <c r="D75" s="36" t="str">
        <f t="shared" si="10"/>
        <v/>
      </c>
      <c r="E75" s="1"/>
    </row>
    <row r="76" spans="1:5" x14ac:dyDescent="0.25">
      <c r="A76" s="170"/>
      <c r="B76" s="174"/>
      <c r="C76" s="1"/>
      <c r="D76" s="36" t="str">
        <f t="shared" si="10"/>
        <v/>
      </c>
      <c r="E76" s="1"/>
    </row>
    <row r="77" spans="1:5" x14ac:dyDescent="0.25">
      <c r="A77" s="170"/>
      <c r="B77" s="174"/>
      <c r="C77" s="1"/>
      <c r="D77" s="36" t="str">
        <f t="shared" si="10"/>
        <v/>
      </c>
      <c r="E77" s="1"/>
    </row>
    <row r="78" spans="1:5" x14ac:dyDescent="0.25">
      <c r="A78" s="170"/>
      <c r="B78" s="174"/>
      <c r="C78" s="1"/>
      <c r="D78" s="36" t="str">
        <f>IFERROR(VALUE(MID(E78,1,1)),"")</f>
        <v/>
      </c>
      <c r="E78" s="1"/>
    </row>
    <row r="79" spans="1:5" x14ac:dyDescent="0.25">
      <c r="A79" s="170"/>
      <c r="B79" s="174"/>
      <c r="C79" s="1"/>
      <c r="D79" s="36" t="str">
        <f t="shared" ref="D79:D82" si="11">IFERROR(VALUE(MID(E79,1,1)),"")</f>
        <v/>
      </c>
      <c r="E79" s="1"/>
    </row>
    <row r="80" spans="1:5" x14ac:dyDescent="0.25">
      <c r="A80" s="170"/>
      <c r="B80" s="174"/>
      <c r="C80" s="1"/>
      <c r="D80" s="36" t="str">
        <f t="shared" si="11"/>
        <v/>
      </c>
      <c r="E80" s="1"/>
    </row>
    <row r="81" spans="1:5" x14ac:dyDescent="0.25">
      <c r="A81" s="170"/>
      <c r="B81" s="174"/>
      <c r="C81" s="1"/>
      <c r="D81" s="36" t="str">
        <f t="shared" si="11"/>
        <v/>
      </c>
      <c r="E81" s="1"/>
    </row>
    <row r="82" spans="1:5" x14ac:dyDescent="0.25">
      <c r="A82" s="170"/>
      <c r="B82" s="175"/>
      <c r="C82" s="1"/>
      <c r="D82" s="36" t="str">
        <f t="shared" si="11"/>
        <v/>
      </c>
      <c r="E82" s="1"/>
    </row>
    <row r="83" spans="1:5" x14ac:dyDescent="0.25">
      <c r="A83" s="172" t="s">
        <v>160</v>
      </c>
      <c r="B83" s="172"/>
      <c r="C83" s="172"/>
      <c r="D83" s="38" t="e">
        <f>ROUND((AVERAGE(D73:D82)),0)</f>
        <v>#DIV/0!</v>
      </c>
      <c r="E83" s="39" t="e">
        <f>IF(D83=Hoja2!$F$3,Hoja2!$H$3,IF(D83=Hoja2!$F$4,Hoja2!$H$4,IF(D83=Hoja2!$F$5,Hoja2!$H$5,IF(D83=Hoja2!$F$6,Hoja2!$H$6,IF(D83=Hoja2!$F$7,Hoja2!$H$7,)))))</f>
        <v>#DIV/0!</v>
      </c>
    </row>
    <row r="85" spans="1:5" x14ac:dyDescent="0.25">
      <c r="A85" s="171" t="s">
        <v>158</v>
      </c>
      <c r="B85" s="171"/>
      <c r="C85" s="171"/>
      <c r="D85" s="171"/>
      <c r="E85" s="171"/>
    </row>
    <row r="86" spans="1:5" x14ac:dyDescent="0.25">
      <c r="A86" s="176" t="s">
        <v>159</v>
      </c>
      <c r="B86" s="177"/>
      <c r="C86" s="34" t="s">
        <v>156</v>
      </c>
      <c r="D86" s="35"/>
      <c r="E86" s="34" t="s">
        <v>157</v>
      </c>
    </row>
    <row r="87" spans="1:5" x14ac:dyDescent="0.25">
      <c r="A87" s="170">
        <v>7</v>
      </c>
      <c r="B87" s="173" t="e">
        <f>'Riesgos de Gestión'!#REF!</f>
        <v>#REF!</v>
      </c>
      <c r="C87" s="1"/>
      <c r="D87" s="36" t="str">
        <f t="shared" ref="D87:D91" si="12">IFERROR(VALUE(MID(E87,1,1)),"")</f>
        <v/>
      </c>
      <c r="E87" s="1"/>
    </row>
    <row r="88" spans="1:5" x14ac:dyDescent="0.25">
      <c r="A88" s="170"/>
      <c r="B88" s="174"/>
      <c r="C88" s="1"/>
      <c r="D88" s="36" t="str">
        <f t="shared" si="12"/>
        <v/>
      </c>
      <c r="E88" s="1"/>
    </row>
    <row r="89" spans="1:5" x14ac:dyDescent="0.25">
      <c r="A89" s="170"/>
      <c r="B89" s="174"/>
      <c r="C89" s="1"/>
      <c r="D89" s="36" t="str">
        <f t="shared" si="12"/>
        <v/>
      </c>
      <c r="E89" s="1"/>
    </row>
    <row r="90" spans="1:5" x14ac:dyDescent="0.25">
      <c r="A90" s="170"/>
      <c r="B90" s="174"/>
      <c r="C90" s="1"/>
      <c r="D90" s="36" t="str">
        <f t="shared" si="12"/>
        <v/>
      </c>
      <c r="E90" s="1"/>
    </row>
    <row r="91" spans="1:5" x14ac:dyDescent="0.25">
      <c r="A91" s="170"/>
      <c r="B91" s="174"/>
      <c r="C91" s="1"/>
      <c r="D91" s="36" t="str">
        <f t="shared" si="12"/>
        <v/>
      </c>
      <c r="E91" s="1"/>
    </row>
    <row r="92" spans="1:5" x14ac:dyDescent="0.25">
      <c r="A92" s="170"/>
      <c r="B92" s="174"/>
      <c r="C92" s="1"/>
      <c r="D92" s="36" t="str">
        <f>IFERROR(VALUE(MID(E92,1,1)),"")</f>
        <v/>
      </c>
      <c r="E92" s="1"/>
    </row>
    <row r="93" spans="1:5" x14ac:dyDescent="0.25">
      <c r="A93" s="170"/>
      <c r="B93" s="174"/>
      <c r="C93" s="1"/>
      <c r="D93" s="36" t="str">
        <f t="shared" ref="D93:D96" si="13">IFERROR(VALUE(MID(E93,1,1)),"")</f>
        <v/>
      </c>
      <c r="E93" s="1"/>
    </row>
    <row r="94" spans="1:5" x14ac:dyDescent="0.25">
      <c r="A94" s="170"/>
      <c r="B94" s="174"/>
      <c r="C94" s="1"/>
      <c r="D94" s="36" t="str">
        <f t="shared" si="13"/>
        <v/>
      </c>
      <c r="E94" s="1"/>
    </row>
    <row r="95" spans="1:5" x14ac:dyDescent="0.25">
      <c r="A95" s="170"/>
      <c r="B95" s="174"/>
      <c r="C95" s="1"/>
      <c r="D95" s="36" t="str">
        <f t="shared" si="13"/>
        <v/>
      </c>
      <c r="E95" s="1"/>
    </row>
    <row r="96" spans="1:5" x14ac:dyDescent="0.25">
      <c r="A96" s="170"/>
      <c r="B96" s="175"/>
      <c r="C96" s="1"/>
      <c r="D96" s="36" t="str">
        <f t="shared" si="13"/>
        <v/>
      </c>
      <c r="E96" s="1"/>
    </row>
    <row r="97" spans="1:5" x14ac:dyDescent="0.25">
      <c r="A97" s="172" t="s">
        <v>160</v>
      </c>
      <c r="B97" s="172"/>
      <c r="C97" s="172"/>
      <c r="D97" s="38" t="e">
        <f>ROUND((AVERAGE(D87:D96)),0)</f>
        <v>#DIV/0!</v>
      </c>
      <c r="E97" s="39" t="e">
        <f>IF(D97=Hoja2!$F$3,Hoja2!$H$3,IF(D97=Hoja2!$F$4,Hoja2!$H$4,IF(D97=Hoja2!$F$5,Hoja2!$H$5,IF(D97=Hoja2!$F$6,Hoja2!$H$6,IF(D97=Hoja2!$F$7,Hoja2!$H$7,)))))</f>
        <v>#DIV/0!</v>
      </c>
    </row>
    <row r="99" spans="1:5" x14ac:dyDescent="0.25">
      <c r="A99" s="171" t="s">
        <v>158</v>
      </c>
      <c r="B99" s="171"/>
      <c r="C99" s="171"/>
      <c r="D99" s="171"/>
      <c r="E99" s="171"/>
    </row>
    <row r="100" spans="1:5" x14ac:dyDescent="0.25">
      <c r="A100" s="176" t="s">
        <v>159</v>
      </c>
      <c r="B100" s="177"/>
      <c r="C100" s="34" t="s">
        <v>156</v>
      </c>
      <c r="D100" s="35"/>
      <c r="E100" s="34" t="s">
        <v>157</v>
      </c>
    </row>
    <row r="101" spans="1:5" x14ac:dyDescent="0.25">
      <c r="A101" s="170">
        <v>8</v>
      </c>
      <c r="B101" s="173" t="e">
        <f>'Riesgos de Gestión'!#REF!</f>
        <v>#REF!</v>
      </c>
      <c r="C101" s="1"/>
      <c r="D101" s="36" t="str">
        <f t="shared" ref="D101:D105" si="14">IFERROR(VALUE(MID(E101,1,1)),"")</f>
        <v/>
      </c>
      <c r="E101" s="1"/>
    </row>
    <row r="102" spans="1:5" x14ac:dyDescent="0.25">
      <c r="A102" s="170"/>
      <c r="B102" s="174"/>
      <c r="C102" s="1"/>
      <c r="D102" s="36" t="str">
        <f t="shared" si="14"/>
        <v/>
      </c>
      <c r="E102" s="1"/>
    </row>
    <row r="103" spans="1:5" x14ac:dyDescent="0.25">
      <c r="A103" s="170"/>
      <c r="B103" s="174"/>
      <c r="C103" s="1"/>
      <c r="D103" s="36" t="str">
        <f t="shared" si="14"/>
        <v/>
      </c>
      <c r="E103" s="1"/>
    </row>
    <row r="104" spans="1:5" x14ac:dyDescent="0.25">
      <c r="A104" s="170"/>
      <c r="B104" s="174"/>
      <c r="C104" s="1"/>
      <c r="D104" s="36" t="str">
        <f t="shared" si="14"/>
        <v/>
      </c>
      <c r="E104" s="1"/>
    </row>
    <row r="105" spans="1:5" x14ac:dyDescent="0.25">
      <c r="A105" s="170"/>
      <c r="B105" s="174"/>
      <c r="C105" s="1"/>
      <c r="D105" s="36" t="str">
        <f t="shared" si="14"/>
        <v/>
      </c>
      <c r="E105" s="1"/>
    </row>
    <row r="106" spans="1:5" x14ac:dyDescent="0.25">
      <c r="A106" s="170"/>
      <c r="B106" s="174"/>
      <c r="C106" s="1"/>
      <c r="D106" s="36" t="str">
        <f>IFERROR(VALUE(MID(E106,1,1)),"")</f>
        <v/>
      </c>
      <c r="E106" s="1"/>
    </row>
    <row r="107" spans="1:5" x14ac:dyDescent="0.25">
      <c r="A107" s="170"/>
      <c r="B107" s="174"/>
      <c r="C107" s="1"/>
      <c r="D107" s="36" t="str">
        <f t="shared" ref="D107:D110" si="15">IFERROR(VALUE(MID(E107,1,1)),"")</f>
        <v/>
      </c>
      <c r="E107" s="1"/>
    </row>
    <row r="108" spans="1:5" x14ac:dyDescent="0.25">
      <c r="A108" s="170"/>
      <c r="B108" s="174"/>
      <c r="C108" s="1"/>
      <c r="D108" s="36" t="str">
        <f t="shared" si="15"/>
        <v/>
      </c>
      <c r="E108" s="1"/>
    </row>
    <row r="109" spans="1:5" x14ac:dyDescent="0.25">
      <c r="A109" s="170"/>
      <c r="B109" s="174"/>
      <c r="C109" s="1"/>
      <c r="D109" s="36" t="str">
        <f t="shared" si="15"/>
        <v/>
      </c>
      <c r="E109" s="1"/>
    </row>
    <row r="110" spans="1:5" x14ac:dyDescent="0.25">
      <c r="A110" s="170"/>
      <c r="B110" s="175"/>
      <c r="C110" s="1"/>
      <c r="D110" s="36" t="str">
        <f t="shared" si="15"/>
        <v/>
      </c>
      <c r="E110" s="1"/>
    </row>
    <row r="111" spans="1:5" x14ac:dyDescent="0.25">
      <c r="A111" s="172" t="s">
        <v>160</v>
      </c>
      <c r="B111" s="172"/>
      <c r="C111" s="172"/>
      <c r="D111" s="38" t="e">
        <f>ROUND((AVERAGE(D101:D110)),0)</f>
        <v>#DIV/0!</v>
      </c>
      <c r="E111" s="39" t="e">
        <f>IF(D111=Hoja2!$F$3,Hoja2!$H$3,IF(D111=Hoja2!$F$4,Hoja2!$H$4,IF(D111=Hoja2!$F$5,Hoja2!$H$5,IF(D111=Hoja2!$F$6,Hoja2!$H$6,IF(D111=Hoja2!$F$7,Hoja2!$H$7,)))))</f>
        <v>#DIV/0!</v>
      </c>
    </row>
    <row r="113" spans="1:5" x14ac:dyDescent="0.25">
      <c r="A113" s="171" t="s">
        <v>158</v>
      </c>
      <c r="B113" s="171"/>
      <c r="C113" s="171"/>
      <c r="D113" s="171"/>
      <c r="E113" s="171"/>
    </row>
    <row r="114" spans="1:5" x14ac:dyDescent="0.25">
      <c r="A114" s="176" t="s">
        <v>159</v>
      </c>
      <c r="B114" s="177"/>
      <c r="C114" s="34" t="s">
        <v>156</v>
      </c>
      <c r="D114" s="35"/>
      <c r="E114" s="34" t="s">
        <v>157</v>
      </c>
    </row>
    <row r="115" spans="1:5" x14ac:dyDescent="0.25">
      <c r="A115" s="170">
        <v>9</v>
      </c>
      <c r="B115" s="173" t="e">
        <f>'Riesgos de Gestión'!#REF!</f>
        <v>#REF!</v>
      </c>
      <c r="C115" s="1"/>
      <c r="D115" s="36" t="str">
        <f t="shared" ref="D115:D119" si="16">IFERROR(VALUE(MID(E115,1,1)),"")</f>
        <v/>
      </c>
      <c r="E115" s="1"/>
    </row>
    <row r="116" spans="1:5" x14ac:dyDescent="0.25">
      <c r="A116" s="170"/>
      <c r="B116" s="174"/>
      <c r="C116" s="1"/>
      <c r="D116" s="36" t="str">
        <f t="shared" si="16"/>
        <v/>
      </c>
      <c r="E116" s="1"/>
    </row>
    <row r="117" spans="1:5" x14ac:dyDescent="0.25">
      <c r="A117" s="170"/>
      <c r="B117" s="174"/>
      <c r="C117" s="1"/>
      <c r="D117" s="36" t="str">
        <f t="shared" si="16"/>
        <v/>
      </c>
      <c r="E117" s="1"/>
    </row>
    <row r="118" spans="1:5" x14ac:dyDescent="0.25">
      <c r="A118" s="170"/>
      <c r="B118" s="174"/>
      <c r="C118" s="1"/>
      <c r="D118" s="36" t="str">
        <f t="shared" si="16"/>
        <v/>
      </c>
      <c r="E118" s="1"/>
    </row>
    <row r="119" spans="1:5" x14ac:dyDescent="0.25">
      <c r="A119" s="170"/>
      <c r="B119" s="174"/>
      <c r="C119" s="1"/>
      <c r="D119" s="36" t="str">
        <f t="shared" si="16"/>
        <v/>
      </c>
      <c r="E119" s="1"/>
    </row>
    <row r="120" spans="1:5" x14ac:dyDescent="0.25">
      <c r="A120" s="170"/>
      <c r="B120" s="174"/>
      <c r="C120" s="1"/>
      <c r="D120" s="36" t="str">
        <f>IFERROR(VALUE(MID(E120,1,1)),"")</f>
        <v/>
      </c>
      <c r="E120" s="1"/>
    </row>
    <row r="121" spans="1:5" x14ac:dyDescent="0.25">
      <c r="A121" s="170"/>
      <c r="B121" s="174"/>
      <c r="C121" s="1"/>
      <c r="D121" s="36" t="str">
        <f t="shared" ref="D121:D124" si="17">IFERROR(VALUE(MID(E121,1,1)),"")</f>
        <v/>
      </c>
      <c r="E121" s="1"/>
    </row>
    <row r="122" spans="1:5" x14ac:dyDescent="0.25">
      <c r="A122" s="170"/>
      <c r="B122" s="174"/>
      <c r="C122" s="1"/>
      <c r="D122" s="36" t="str">
        <f t="shared" si="17"/>
        <v/>
      </c>
      <c r="E122" s="1"/>
    </row>
    <row r="123" spans="1:5" x14ac:dyDescent="0.25">
      <c r="A123" s="170"/>
      <c r="B123" s="174"/>
      <c r="C123" s="1"/>
      <c r="D123" s="36" t="str">
        <f t="shared" si="17"/>
        <v/>
      </c>
      <c r="E123" s="1"/>
    </row>
    <row r="124" spans="1:5" x14ac:dyDescent="0.25">
      <c r="A124" s="170"/>
      <c r="B124" s="175"/>
      <c r="C124" s="1"/>
      <c r="D124" s="36" t="str">
        <f t="shared" si="17"/>
        <v/>
      </c>
      <c r="E124" s="1"/>
    </row>
    <row r="125" spans="1:5" x14ac:dyDescent="0.25">
      <c r="A125" s="172" t="s">
        <v>160</v>
      </c>
      <c r="B125" s="172"/>
      <c r="C125" s="172"/>
      <c r="D125" s="38" t="e">
        <f>ROUND((AVERAGE(D115:D124)),0)</f>
        <v>#DIV/0!</v>
      </c>
      <c r="E125" s="39" t="e">
        <f>IF(D125=Hoja2!$F$3,Hoja2!$H$3,IF(D125=Hoja2!$F$4,Hoja2!$H$4,IF(D125=Hoja2!$F$5,Hoja2!$H$5,IF(D125=Hoja2!$F$6,Hoja2!$H$6,IF(D125=Hoja2!$F$7,Hoja2!$H$7,)))))</f>
        <v>#DIV/0!</v>
      </c>
    </row>
    <row r="127" spans="1:5" x14ac:dyDescent="0.25">
      <c r="A127" s="171" t="s">
        <v>158</v>
      </c>
      <c r="B127" s="171"/>
      <c r="C127" s="171"/>
      <c r="D127" s="171"/>
      <c r="E127" s="171"/>
    </row>
    <row r="128" spans="1:5" x14ac:dyDescent="0.25">
      <c r="A128" s="176" t="s">
        <v>159</v>
      </c>
      <c r="B128" s="177"/>
      <c r="C128" s="34" t="s">
        <v>156</v>
      </c>
      <c r="D128" s="35"/>
      <c r="E128" s="34" t="s">
        <v>157</v>
      </c>
    </row>
    <row r="129" spans="1:5" x14ac:dyDescent="0.25">
      <c r="A129" s="170">
        <v>10</v>
      </c>
      <c r="B129" s="173" t="e">
        <f>'Riesgos de Gestión'!#REF!</f>
        <v>#REF!</v>
      </c>
      <c r="C129" s="1"/>
      <c r="D129" s="36" t="str">
        <f t="shared" ref="D129:D133" si="18">IFERROR(VALUE(MID(E129,1,1)),"")</f>
        <v/>
      </c>
      <c r="E129" s="1"/>
    </row>
    <row r="130" spans="1:5" x14ac:dyDescent="0.25">
      <c r="A130" s="170"/>
      <c r="B130" s="174"/>
      <c r="C130" s="1"/>
      <c r="D130" s="36" t="str">
        <f t="shared" si="18"/>
        <v/>
      </c>
      <c r="E130" s="1"/>
    </row>
    <row r="131" spans="1:5" x14ac:dyDescent="0.25">
      <c r="A131" s="170"/>
      <c r="B131" s="174"/>
      <c r="C131" s="1"/>
      <c r="D131" s="36" t="str">
        <f t="shared" si="18"/>
        <v/>
      </c>
      <c r="E131" s="1"/>
    </row>
    <row r="132" spans="1:5" x14ac:dyDescent="0.25">
      <c r="A132" s="170"/>
      <c r="B132" s="174"/>
      <c r="C132" s="1"/>
      <c r="D132" s="36" t="str">
        <f t="shared" si="18"/>
        <v/>
      </c>
      <c r="E132" s="1"/>
    </row>
    <row r="133" spans="1:5" x14ac:dyDescent="0.25">
      <c r="A133" s="170"/>
      <c r="B133" s="174"/>
      <c r="C133" s="1"/>
      <c r="D133" s="36" t="str">
        <f t="shared" si="18"/>
        <v/>
      </c>
      <c r="E133" s="1"/>
    </row>
    <row r="134" spans="1:5" x14ac:dyDescent="0.25">
      <c r="A134" s="170"/>
      <c r="B134" s="174"/>
      <c r="C134" s="1"/>
      <c r="D134" s="36" t="str">
        <f>IFERROR(VALUE(MID(E134,1,1)),"")</f>
        <v/>
      </c>
      <c r="E134" s="1"/>
    </row>
    <row r="135" spans="1:5" x14ac:dyDescent="0.25">
      <c r="A135" s="170"/>
      <c r="B135" s="174"/>
      <c r="C135" s="1"/>
      <c r="D135" s="36" t="str">
        <f t="shared" ref="D135:D138" si="19">IFERROR(VALUE(MID(E135,1,1)),"")</f>
        <v/>
      </c>
      <c r="E135" s="1"/>
    </row>
    <row r="136" spans="1:5" x14ac:dyDescent="0.25">
      <c r="A136" s="170"/>
      <c r="B136" s="174"/>
      <c r="C136" s="1"/>
      <c r="D136" s="36" t="str">
        <f t="shared" si="19"/>
        <v/>
      </c>
      <c r="E136" s="1"/>
    </row>
    <row r="137" spans="1:5" x14ac:dyDescent="0.25">
      <c r="A137" s="170"/>
      <c r="B137" s="174"/>
      <c r="C137" s="1"/>
      <c r="D137" s="36" t="str">
        <f t="shared" si="19"/>
        <v/>
      </c>
      <c r="E137" s="1"/>
    </row>
    <row r="138" spans="1:5" x14ac:dyDescent="0.25">
      <c r="A138" s="170"/>
      <c r="B138" s="175"/>
      <c r="C138" s="1"/>
      <c r="D138" s="36" t="str">
        <f t="shared" si="19"/>
        <v/>
      </c>
      <c r="E138" s="1"/>
    </row>
    <row r="139" spans="1:5" x14ac:dyDescent="0.25">
      <c r="A139" s="172" t="s">
        <v>160</v>
      </c>
      <c r="B139" s="172"/>
      <c r="C139" s="172"/>
      <c r="D139" s="38" t="e">
        <f>ROUND((AVERAGE(D129:D138)),0)</f>
        <v>#DIV/0!</v>
      </c>
      <c r="E139" s="39" t="e">
        <f>IF(D139=Hoja2!$F$3,Hoja2!$H$3,IF(D139=Hoja2!$F$4,Hoja2!$H$4,IF(D139=Hoja2!$F$5,Hoja2!$H$5,IF(D139=Hoja2!$F$6,Hoja2!$H$6,IF(D139=Hoja2!$F$7,Hoja2!$H$7,)))))</f>
        <v>#DIV/0!</v>
      </c>
    </row>
    <row r="141" spans="1:5" x14ac:dyDescent="0.25">
      <c r="A141" s="171" t="s">
        <v>158</v>
      </c>
      <c r="B141" s="171"/>
      <c r="C141" s="171"/>
      <c r="D141" s="171"/>
      <c r="E141" s="171"/>
    </row>
    <row r="142" spans="1:5" x14ac:dyDescent="0.25">
      <c r="A142" s="176" t="s">
        <v>159</v>
      </c>
      <c r="B142" s="177"/>
      <c r="C142" s="34" t="s">
        <v>156</v>
      </c>
      <c r="D142" s="35"/>
      <c r="E142" s="34" t="s">
        <v>157</v>
      </c>
    </row>
    <row r="143" spans="1:5" x14ac:dyDescent="0.25">
      <c r="A143" s="170">
        <v>11</v>
      </c>
      <c r="B143" s="173" t="e">
        <f>'Riesgos de Gestión'!#REF!</f>
        <v>#REF!</v>
      </c>
      <c r="C143" s="1"/>
      <c r="D143" s="36" t="str">
        <f t="shared" ref="D143:D147" si="20">IFERROR(VALUE(MID(E143,1,1)),"")</f>
        <v/>
      </c>
      <c r="E143" s="1"/>
    </row>
    <row r="144" spans="1:5" x14ac:dyDescent="0.25">
      <c r="A144" s="170"/>
      <c r="B144" s="174"/>
      <c r="C144" s="1"/>
      <c r="D144" s="36" t="str">
        <f t="shared" si="20"/>
        <v/>
      </c>
      <c r="E144" s="1"/>
    </row>
    <row r="145" spans="1:5" x14ac:dyDescent="0.25">
      <c r="A145" s="170"/>
      <c r="B145" s="174"/>
      <c r="C145" s="1"/>
      <c r="D145" s="36" t="str">
        <f t="shared" si="20"/>
        <v/>
      </c>
      <c r="E145" s="1"/>
    </row>
    <row r="146" spans="1:5" x14ac:dyDescent="0.25">
      <c r="A146" s="170"/>
      <c r="B146" s="174"/>
      <c r="C146" s="1"/>
      <c r="D146" s="36" t="str">
        <f t="shared" si="20"/>
        <v/>
      </c>
      <c r="E146" s="1"/>
    </row>
    <row r="147" spans="1:5" x14ac:dyDescent="0.25">
      <c r="A147" s="170"/>
      <c r="B147" s="174"/>
      <c r="C147" s="1"/>
      <c r="D147" s="36" t="str">
        <f t="shared" si="20"/>
        <v/>
      </c>
      <c r="E147" s="1"/>
    </row>
    <row r="148" spans="1:5" x14ac:dyDescent="0.25">
      <c r="A148" s="170"/>
      <c r="B148" s="174"/>
      <c r="C148" s="1"/>
      <c r="D148" s="36" t="str">
        <f>IFERROR(VALUE(MID(E148,1,1)),"")</f>
        <v/>
      </c>
      <c r="E148" s="1"/>
    </row>
    <row r="149" spans="1:5" x14ac:dyDescent="0.25">
      <c r="A149" s="170"/>
      <c r="B149" s="174"/>
      <c r="C149" s="1"/>
      <c r="D149" s="36" t="str">
        <f t="shared" ref="D149:D152" si="21">IFERROR(VALUE(MID(E149,1,1)),"")</f>
        <v/>
      </c>
      <c r="E149" s="1"/>
    </row>
    <row r="150" spans="1:5" x14ac:dyDescent="0.25">
      <c r="A150" s="170"/>
      <c r="B150" s="174"/>
      <c r="C150" s="1"/>
      <c r="D150" s="36" t="str">
        <f t="shared" si="21"/>
        <v/>
      </c>
      <c r="E150" s="1"/>
    </row>
    <row r="151" spans="1:5" x14ac:dyDescent="0.25">
      <c r="A151" s="170"/>
      <c r="B151" s="174"/>
      <c r="C151" s="1"/>
      <c r="D151" s="36" t="str">
        <f t="shared" si="21"/>
        <v/>
      </c>
      <c r="E151" s="1"/>
    </row>
    <row r="152" spans="1:5" x14ac:dyDescent="0.25">
      <c r="A152" s="170"/>
      <c r="B152" s="175"/>
      <c r="C152" s="1"/>
      <c r="D152" s="36" t="str">
        <f t="shared" si="21"/>
        <v/>
      </c>
      <c r="E152" s="1"/>
    </row>
    <row r="153" spans="1:5" x14ac:dyDescent="0.25">
      <c r="A153" s="172" t="s">
        <v>160</v>
      </c>
      <c r="B153" s="172"/>
      <c r="C153" s="172"/>
      <c r="D153" s="38" t="e">
        <f>ROUND((AVERAGE(D143:D152)),0)</f>
        <v>#DIV/0!</v>
      </c>
      <c r="E153" s="39" t="e">
        <f>IF(D153=Hoja2!$F$3,Hoja2!$H$3,IF(D153=Hoja2!$F$4,Hoja2!$H$4,IF(D153=Hoja2!$F$5,Hoja2!$H$5,IF(D153=Hoja2!$F$6,Hoja2!$H$6,IF(D153=Hoja2!$F$7,Hoja2!$H$7,)))))</f>
        <v>#DIV/0!</v>
      </c>
    </row>
    <row r="155" spans="1:5" x14ac:dyDescent="0.25">
      <c r="A155" s="171" t="s">
        <v>158</v>
      </c>
      <c r="B155" s="171"/>
      <c r="C155" s="171"/>
      <c r="D155" s="171"/>
      <c r="E155" s="171"/>
    </row>
    <row r="156" spans="1:5" x14ac:dyDescent="0.25">
      <c r="A156" s="176" t="s">
        <v>159</v>
      </c>
      <c r="B156" s="177"/>
      <c r="C156" s="34" t="s">
        <v>156</v>
      </c>
      <c r="D156" s="35"/>
      <c r="E156" s="34" t="s">
        <v>157</v>
      </c>
    </row>
    <row r="157" spans="1:5" x14ac:dyDescent="0.25">
      <c r="A157" s="170">
        <v>12</v>
      </c>
      <c r="B157" s="173" t="e">
        <f>'Riesgos de Gestión'!#REF!</f>
        <v>#REF!</v>
      </c>
      <c r="C157" s="1"/>
      <c r="D157" s="36" t="str">
        <f t="shared" ref="D157:D161" si="22">IFERROR(VALUE(MID(E157,1,1)),"")</f>
        <v/>
      </c>
      <c r="E157" s="1"/>
    </row>
    <row r="158" spans="1:5" x14ac:dyDescent="0.25">
      <c r="A158" s="170"/>
      <c r="B158" s="174"/>
      <c r="C158" s="1"/>
      <c r="D158" s="36" t="str">
        <f t="shared" si="22"/>
        <v/>
      </c>
      <c r="E158" s="1"/>
    </row>
    <row r="159" spans="1:5" x14ac:dyDescent="0.25">
      <c r="A159" s="170"/>
      <c r="B159" s="174"/>
      <c r="C159" s="1"/>
      <c r="D159" s="36" t="str">
        <f t="shared" si="22"/>
        <v/>
      </c>
      <c r="E159" s="1"/>
    </row>
    <row r="160" spans="1:5" x14ac:dyDescent="0.25">
      <c r="A160" s="170"/>
      <c r="B160" s="174"/>
      <c r="C160" s="1"/>
      <c r="D160" s="36" t="str">
        <f t="shared" si="22"/>
        <v/>
      </c>
      <c r="E160" s="1"/>
    </row>
    <row r="161" spans="1:5" x14ac:dyDescent="0.25">
      <c r="A161" s="170"/>
      <c r="B161" s="174"/>
      <c r="C161" s="1"/>
      <c r="D161" s="36" t="str">
        <f t="shared" si="22"/>
        <v/>
      </c>
      <c r="E161" s="1"/>
    </row>
    <row r="162" spans="1:5" x14ac:dyDescent="0.25">
      <c r="A162" s="170"/>
      <c r="B162" s="174"/>
      <c r="C162" s="1"/>
      <c r="D162" s="36" t="str">
        <f>IFERROR(VALUE(MID(E162,1,1)),"")</f>
        <v/>
      </c>
      <c r="E162" s="1"/>
    </row>
    <row r="163" spans="1:5" x14ac:dyDescent="0.25">
      <c r="A163" s="170"/>
      <c r="B163" s="174"/>
      <c r="C163" s="1"/>
      <c r="D163" s="36" t="str">
        <f t="shared" ref="D163:D166" si="23">IFERROR(VALUE(MID(E163,1,1)),"")</f>
        <v/>
      </c>
      <c r="E163" s="1"/>
    </row>
    <row r="164" spans="1:5" x14ac:dyDescent="0.25">
      <c r="A164" s="170"/>
      <c r="B164" s="174"/>
      <c r="C164" s="1"/>
      <c r="D164" s="36" t="str">
        <f t="shared" si="23"/>
        <v/>
      </c>
      <c r="E164" s="1"/>
    </row>
    <row r="165" spans="1:5" x14ac:dyDescent="0.25">
      <c r="A165" s="170"/>
      <c r="B165" s="174"/>
      <c r="C165" s="1"/>
      <c r="D165" s="36" t="str">
        <f t="shared" si="23"/>
        <v/>
      </c>
      <c r="E165" s="1"/>
    </row>
    <row r="166" spans="1:5" x14ac:dyDescent="0.25">
      <c r="A166" s="170"/>
      <c r="B166" s="175"/>
      <c r="C166" s="1"/>
      <c r="D166" s="36" t="str">
        <f t="shared" si="23"/>
        <v/>
      </c>
      <c r="E166" s="1"/>
    </row>
    <row r="167" spans="1:5" x14ac:dyDescent="0.25">
      <c r="A167" s="172" t="s">
        <v>160</v>
      </c>
      <c r="B167" s="172"/>
      <c r="C167" s="172"/>
      <c r="D167" s="38" t="e">
        <f>ROUND((AVERAGE(D157:D166)),0)</f>
        <v>#DIV/0!</v>
      </c>
      <c r="E167" s="39" t="e">
        <f>IF(D167=Hoja2!$F$3,Hoja2!$H$3,IF(D167=Hoja2!$F$4,Hoja2!$H$4,IF(D167=Hoja2!$F$5,Hoja2!$H$5,IF(D167=Hoja2!$F$6,Hoja2!$H$6,IF(D167=Hoja2!$F$7,Hoja2!$H$7,)))))</f>
        <v>#DIV/0!</v>
      </c>
    </row>
    <row r="169" spans="1:5" x14ac:dyDescent="0.25">
      <c r="A169" s="171" t="s">
        <v>158</v>
      </c>
      <c r="B169" s="171"/>
      <c r="C169" s="171"/>
      <c r="D169" s="171"/>
      <c r="E169" s="171"/>
    </row>
    <row r="170" spans="1:5" x14ac:dyDescent="0.25">
      <c r="A170" s="176" t="s">
        <v>159</v>
      </c>
      <c r="B170" s="177"/>
      <c r="C170" s="34" t="s">
        <v>156</v>
      </c>
      <c r="D170" s="35"/>
      <c r="E170" s="34" t="s">
        <v>157</v>
      </c>
    </row>
    <row r="171" spans="1:5" x14ac:dyDescent="0.25">
      <c r="A171" s="170">
        <v>13</v>
      </c>
      <c r="B171" s="173" t="e">
        <f>'Riesgos de Gestión'!#REF!</f>
        <v>#REF!</v>
      </c>
      <c r="C171" s="1"/>
      <c r="D171" s="36" t="str">
        <f t="shared" ref="D171:D175" si="24">IFERROR(VALUE(MID(E171,1,1)),"")</f>
        <v/>
      </c>
      <c r="E171" s="1"/>
    </row>
    <row r="172" spans="1:5" x14ac:dyDescent="0.25">
      <c r="A172" s="170"/>
      <c r="B172" s="174"/>
      <c r="C172" s="1"/>
      <c r="D172" s="36" t="str">
        <f t="shared" si="24"/>
        <v/>
      </c>
      <c r="E172" s="1"/>
    </row>
    <row r="173" spans="1:5" x14ac:dyDescent="0.25">
      <c r="A173" s="170"/>
      <c r="B173" s="174"/>
      <c r="C173" s="1"/>
      <c r="D173" s="36" t="str">
        <f t="shared" si="24"/>
        <v/>
      </c>
      <c r="E173" s="1"/>
    </row>
    <row r="174" spans="1:5" x14ac:dyDescent="0.25">
      <c r="A174" s="170"/>
      <c r="B174" s="174"/>
      <c r="C174" s="1"/>
      <c r="D174" s="36" t="str">
        <f t="shared" si="24"/>
        <v/>
      </c>
      <c r="E174" s="1"/>
    </row>
    <row r="175" spans="1:5" x14ac:dyDescent="0.25">
      <c r="A175" s="170"/>
      <c r="B175" s="174"/>
      <c r="C175" s="1"/>
      <c r="D175" s="36" t="str">
        <f t="shared" si="24"/>
        <v/>
      </c>
      <c r="E175" s="1"/>
    </row>
    <row r="176" spans="1:5" x14ac:dyDescent="0.25">
      <c r="A176" s="170"/>
      <c r="B176" s="174"/>
      <c r="C176" s="1"/>
      <c r="D176" s="36" t="str">
        <f>IFERROR(VALUE(MID(E176,1,1)),"")</f>
        <v/>
      </c>
      <c r="E176" s="1"/>
    </row>
    <row r="177" spans="1:5" x14ac:dyDescent="0.25">
      <c r="A177" s="170"/>
      <c r="B177" s="174"/>
      <c r="C177" s="1"/>
      <c r="D177" s="36" t="str">
        <f t="shared" ref="D177:D180" si="25">IFERROR(VALUE(MID(E177,1,1)),"")</f>
        <v/>
      </c>
      <c r="E177" s="1"/>
    </row>
    <row r="178" spans="1:5" x14ac:dyDescent="0.25">
      <c r="A178" s="170"/>
      <c r="B178" s="174"/>
      <c r="C178" s="1"/>
      <c r="D178" s="36" t="str">
        <f t="shared" si="25"/>
        <v/>
      </c>
      <c r="E178" s="1"/>
    </row>
    <row r="179" spans="1:5" x14ac:dyDescent="0.25">
      <c r="A179" s="170"/>
      <c r="B179" s="174"/>
      <c r="C179" s="1"/>
      <c r="D179" s="36" t="str">
        <f t="shared" si="25"/>
        <v/>
      </c>
      <c r="E179" s="1"/>
    </row>
    <row r="180" spans="1:5" x14ac:dyDescent="0.25">
      <c r="A180" s="170"/>
      <c r="B180" s="175"/>
      <c r="C180" s="1"/>
      <c r="D180" s="36" t="str">
        <f t="shared" si="25"/>
        <v/>
      </c>
      <c r="E180" s="1"/>
    </row>
    <row r="181" spans="1:5" x14ac:dyDescent="0.25">
      <c r="A181" s="172" t="s">
        <v>160</v>
      </c>
      <c r="B181" s="172"/>
      <c r="C181" s="172"/>
      <c r="D181" s="38" t="e">
        <f>ROUND((AVERAGE(D171:D180)),0)</f>
        <v>#DIV/0!</v>
      </c>
      <c r="E181" s="39" t="e">
        <f>IF(D181=Hoja2!$F$3,Hoja2!$H$3,IF(D181=Hoja2!$F$4,Hoja2!$H$4,IF(D181=Hoja2!$F$5,Hoja2!$H$5,IF(D181=Hoja2!$F$6,Hoja2!$H$6,IF(D181=Hoja2!$F$7,Hoja2!$H$7,)))))</f>
        <v>#DIV/0!</v>
      </c>
    </row>
    <row r="183" spans="1:5" x14ac:dyDescent="0.25">
      <c r="A183" s="171" t="s">
        <v>158</v>
      </c>
      <c r="B183" s="171"/>
      <c r="C183" s="171"/>
      <c r="D183" s="171"/>
      <c r="E183" s="171"/>
    </row>
    <row r="184" spans="1:5" x14ac:dyDescent="0.25">
      <c r="A184" s="176" t="s">
        <v>159</v>
      </c>
      <c r="B184" s="177"/>
      <c r="C184" s="34" t="s">
        <v>156</v>
      </c>
      <c r="D184" s="35"/>
      <c r="E184" s="34" t="s">
        <v>157</v>
      </c>
    </row>
    <row r="185" spans="1:5" x14ac:dyDescent="0.25">
      <c r="A185" s="170">
        <v>14</v>
      </c>
      <c r="B185" s="173" t="e">
        <f>'Riesgos de Gestión'!#REF!</f>
        <v>#REF!</v>
      </c>
      <c r="C185" s="1"/>
      <c r="D185" s="36" t="str">
        <f t="shared" ref="D185:D189" si="26">IFERROR(VALUE(MID(E185,1,1)),"")</f>
        <v/>
      </c>
      <c r="E185" s="1"/>
    </row>
    <row r="186" spans="1:5" x14ac:dyDescent="0.25">
      <c r="A186" s="170"/>
      <c r="B186" s="174"/>
      <c r="C186" s="1"/>
      <c r="D186" s="36" t="str">
        <f t="shared" si="26"/>
        <v/>
      </c>
      <c r="E186" s="1"/>
    </row>
    <row r="187" spans="1:5" x14ac:dyDescent="0.25">
      <c r="A187" s="170"/>
      <c r="B187" s="174"/>
      <c r="C187" s="1"/>
      <c r="D187" s="36" t="str">
        <f t="shared" si="26"/>
        <v/>
      </c>
      <c r="E187" s="1"/>
    </row>
    <row r="188" spans="1:5" x14ac:dyDescent="0.25">
      <c r="A188" s="170"/>
      <c r="B188" s="174"/>
      <c r="C188" s="1"/>
      <c r="D188" s="36" t="str">
        <f t="shared" si="26"/>
        <v/>
      </c>
      <c r="E188" s="1"/>
    </row>
    <row r="189" spans="1:5" x14ac:dyDescent="0.25">
      <c r="A189" s="170"/>
      <c r="B189" s="174"/>
      <c r="C189" s="1"/>
      <c r="D189" s="36" t="str">
        <f t="shared" si="26"/>
        <v/>
      </c>
      <c r="E189" s="1"/>
    </row>
    <row r="190" spans="1:5" x14ac:dyDescent="0.25">
      <c r="A190" s="170"/>
      <c r="B190" s="174"/>
      <c r="C190" s="1"/>
      <c r="D190" s="36" t="str">
        <f>IFERROR(VALUE(MID(E190,1,1)),"")</f>
        <v/>
      </c>
      <c r="E190" s="1"/>
    </row>
    <row r="191" spans="1:5" x14ac:dyDescent="0.25">
      <c r="A191" s="170"/>
      <c r="B191" s="174"/>
      <c r="C191" s="1"/>
      <c r="D191" s="36" t="str">
        <f t="shared" ref="D191:D194" si="27">IFERROR(VALUE(MID(E191,1,1)),"")</f>
        <v/>
      </c>
      <c r="E191" s="1"/>
    </row>
    <row r="192" spans="1:5" x14ac:dyDescent="0.25">
      <c r="A192" s="170"/>
      <c r="B192" s="174"/>
      <c r="C192" s="1"/>
      <c r="D192" s="36" t="str">
        <f t="shared" si="27"/>
        <v/>
      </c>
      <c r="E192" s="1"/>
    </row>
    <row r="193" spans="1:5" x14ac:dyDescent="0.25">
      <c r="A193" s="170"/>
      <c r="B193" s="174"/>
      <c r="C193" s="1"/>
      <c r="D193" s="36" t="str">
        <f t="shared" si="27"/>
        <v/>
      </c>
      <c r="E193" s="1"/>
    </row>
    <row r="194" spans="1:5" x14ac:dyDescent="0.25">
      <c r="A194" s="170"/>
      <c r="B194" s="175"/>
      <c r="C194" s="1"/>
      <c r="D194" s="36" t="str">
        <f t="shared" si="27"/>
        <v/>
      </c>
      <c r="E194" s="1"/>
    </row>
    <row r="195" spans="1:5" x14ac:dyDescent="0.25">
      <c r="A195" s="172" t="s">
        <v>160</v>
      </c>
      <c r="B195" s="172"/>
      <c r="C195" s="172"/>
      <c r="D195" s="38" t="e">
        <f>ROUND((AVERAGE(D185:D194)),0)</f>
        <v>#DIV/0!</v>
      </c>
      <c r="E195" s="39" t="e">
        <f>IF(D195=Hoja2!$F$3,Hoja2!$H$3,IF(D195=Hoja2!$F$4,Hoja2!$H$4,IF(D195=Hoja2!$F$5,Hoja2!$H$5,IF(D195=Hoja2!$F$6,Hoja2!$H$6,IF(D195=Hoja2!$F$7,Hoja2!$H$7,)))))</f>
        <v>#DIV/0!</v>
      </c>
    </row>
    <row r="197" spans="1:5" x14ac:dyDescent="0.25">
      <c r="A197" s="171" t="s">
        <v>158</v>
      </c>
      <c r="B197" s="171"/>
      <c r="C197" s="171"/>
      <c r="D197" s="171"/>
      <c r="E197" s="171"/>
    </row>
    <row r="198" spans="1:5" x14ac:dyDescent="0.25">
      <c r="A198" s="176" t="s">
        <v>159</v>
      </c>
      <c r="B198" s="177"/>
      <c r="C198" s="34" t="s">
        <v>156</v>
      </c>
      <c r="D198" s="35"/>
      <c r="E198" s="34" t="s">
        <v>157</v>
      </c>
    </row>
    <row r="199" spans="1:5" x14ac:dyDescent="0.25">
      <c r="A199" s="170">
        <v>15</v>
      </c>
      <c r="B199" s="173" t="e">
        <f>'Riesgos de Gestión'!#REF!</f>
        <v>#REF!</v>
      </c>
      <c r="C199" s="1"/>
      <c r="D199" s="36" t="str">
        <f t="shared" ref="D199:D203" si="28">IFERROR(VALUE(MID(E199,1,1)),"")</f>
        <v/>
      </c>
      <c r="E199" s="1"/>
    </row>
    <row r="200" spans="1:5" x14ac:dyDescent="0.25">
      <c r="A200" s="170"/>
      <c r="B200" s="174"/>
      <c r="C200" s="1"/>
      <c r="D200" s="36" t="str">
        <f t="shared" si="28"/>
        <v/>
      </c>
      <c r="E200" s="1"/>
    </row>
    <row r="201" spans="1:5" x14ac:dyDescent="0.25">
      <c r="A201" s="170"/>
      <c r="B201" s="174"/>
      <c r="C201" s="1"/>
      <c r="D201" s="36" t="str">
        <f t="shared" si="28"/>
        <v/>
      </c>
      <c r="E201" s="1"/>
    </row>
    <row r="202" spans="1:5" x14ac:dyDescent="0.25">
      <c r="A202" s="170"/>
      <c r="B202" s="174"/>
      <c r="C202" s="1"/>
      <c r="D202" s="36" t="str">
        <f t="shared" si="28"/>
        <v/>
      </c>
      <c r="E202" s="1"/>
    </row>
    <row r="203" spans="1:5" x14ac:dyDescent="0.25">
      <c r="A203" s="170"/>
      <c r="B203" s="174"/>
      <c r="C203" s="1"/>
      <c r="D203" s="36" t="str">
        <f t="shared" si="28"/>
        <v/>
      </c>
      <c r="E203" s="1"/>
    </row>
    <row r="204" spans="1:5" x14ac:dyDescent="0.25">
      <c r="A204" s="170"/>
      <c r="B204" s="174"/>
      <c r="C204" s="1"/>
      <c r="D204" s="36" t="str">
        <f>IFERROR(VALUE(MID(E204,1,1)),"")</f>
        <v/>
      </c>
      <c r="E204" s="1"/>
    </row>
    <row r="205" spans="1:5" x14ac:dyDescent="0.25">
      <c r="A205" s="170"/>
      <c r="B205" s="174"/>
      <c r="C205" s="1"/>
      <c r="D205" s="36" t="str">
        <f t="shared" ref="D205:D208" si="29">IFERROR(VALUE(MID(E205,1,1)),"")</f>
        <v/>
      </c>
      <c r="E205" s="1"/>
    </row>
    <row r="206" spans="1:5" x14ac:dyDescent="0.25">
      <c r="A206" s="170"/>
      <c r="B206" s="174"/>
      <c r="C206" s="1"/>
      <c r="D206" s="36" t="str">
        <f t="shared" si="29"/>
        <v/>
      </c>
      <c r="E206" s="1"/>
    </row>
    <row r="207" spans="1:5" x14ac:dyDescent="0.25">
      <c r="A207" s="170"/>
      <c r="B207" s="174"/>
      <c r="C207" s="1"/>
      <c r="D207" s="36" t="str">
        <f t="shared" si="29"/>
        <v/>
      </c>
      <c r="E207" s="1"/>
    </row>
    <row r="208" spans="1:5" x14ac:dyDescent="0.25">
      <c r="A208" s="170"/>
      <c r="B208" s="175"/>
      <c r="C208" s="1"/>
      <c r="D208" s="36" t="str">
        <f t="shared" si="29"/>
        <v/>
      </c>
      <c r="E208" s="1"/>
    </row>
    <row r="209" spans="1:5" x14ac:dyDescent="0.25">
      <c r="A209" s="172" t="s">
        <v>160</v>
      </c>
      <c r="B209" s="172"/>
      <c r="C209" s="172"/>
      <c r="D209" s="38" t="e">
        <f>ROUND((AVERAGE(D199:D208)),0)</f>
        <v>#DIV/0!</v>
      </c>
      <c r="E209" s="39" t="e">
        <f>IF(D209=Hoja2!$F$3,Hoja2!$H$3,IF(D209=Hoja2!$F$4,Hoja2!$H$4,IF(D209=Hoja2!$F$5,Hoja2!$H$5,IF(D209=Hoja2!$F$6,Hoja2!$H$6,IF(D209=Hoja2!$F$7,Hoja2!$H$7,)))))</f>
        <v>#DIV/0!</v>
      </c>
    </row>
    <row r="211" spans="1:5" x14ac:dyDescent="0.25">
      <c r="A211" s="171" t="s">
        <v>158</v>
      </c>
      <c r="B211" s="171"/>
      <c r="C211" s="171"/>
      <c r="D211" s="171"/>
      <c r="E211" s="171"/>
    </row>
    <row r="212" spans="1:5" x14ac:dyDescent="0.25">
      <c r="A212" s="176" t="s">
        <v>159</v>
      </c>
      <c r="B212" s="177"/>
      <c r="C212" s="34" t="s">
        <v>156</v>
      </c>
      <c r="D212" s="35"/>
      <c r="E212" s="34" t="s">
        <v>157</v>
      </c>
    </row>
    <row r="213" spans="1:5" x14ac:dyDescent="0.25">
      <c r="A213" s="170">
        <v>16</v>
      </c>
      <c r="B213" s="173" t="e">
        <f>'Riesgos de Gestión'!#REF!</f>
        <v>#REF!</v>
      </c>
      <c r="C213" s="1"/>
      <c r="D213" s="36" t="str">
        <f t="shared" ref="D213:D217" si="30">IFERROR(VALUE(MID(E213,1,1)),"")</f>
        <v/>
      </c>
      <c r="E213" s="1"/>
    </row>
    <row r="214" spans="1:5" x14ac:dyDescent="0.25">
      <c r="A214" s="170"/>
      <c r="B214" s="174"/>
      <c r="C214" s="1"/>
      <c r="D214" s="36" t="str">
        <f t="shared" si="30"/>
        <v/>
      </c>
      <c r="E214" s="1"/>
    </row>
    <row r="215" spans="1:5" x14ac:dyDescent="0.25">
      <c r="A215" s="170"/>
      <c r="B215" s="174"/>
      <c r="C215" s="1"/>
      <c r="D215" s="36" t="str">
        <f t="shared" si="30"/>
        <v/>
      </c>
      <c r="E215" s="1"/>
    </row>
    <row r="216" spans="1:5" x14ac:dyDescent="0.25">
      <c r="A216" s="170"/>
      <c r="B216" s="174"/>
      <c r="C216" s="1"/>
      <c r="D216" s="36" t="str">
        <f t="shared" si="30"/>
        <v/>
      </c>
      <c r="E216" s="1"/>
    </row>
    <row r="217" spans="1:5" x14ac:dyDescent="0.25">
      <c r="A217" s="170"/>
      <c r="B217" s="174"/>
      <c r="C217" s="1"/>
      <c r="D217" s="36" t="str">
        <f t="shared" si="30"/>
        <v/>
      </c>
      <c r="E217" s="1"/>
    </row>
    <row r="218" spans="1:5" x14ac:dyDescent="0.25">
      <c r="A218" s="170"/>
      <c r="B218" s="174"/>
      <c r="C218" s="1"/>
      <c r="D218" s="36" t="str">
        <f>IFERROR(VALUE(MID(E218,1,1)),"")</f>
        <v/>
      </c>
      <c r="E218" s="1"/>
    </row>
    <row r="219" spans="1:5" x14ac:dyDescent="0.25">
      <c r="A219" s="170"/>
      <c r="B219" s="174"/>
      <c r="C219" s="1"/>
      <c r="D219" s="36" t="str">
        <f t="shared" ref="D219:D222" si="31">IFERROR(VALUE(MID(E219,1,1)),"")</f>
        <v/>
      </c>
      <c r="E219" s="1"/>
    </row>
    <row r="220" spans="1:5" x14ac:dyDescent="0.25">
      <c r="A220" s="170"/>
      <c r="B220" s="174"/>
      <c r="C220" s="1"/>
      <c r="D220" s="36" t="str">
        <f t="shared" si="31"/>
        <v/>
      </c>
      <c r="E220" s="1"/>
    </row>
    <row r="221" spans="1:5" x14ac:dyDescent="0.25">
      <c r="A221" s="170"/>
      <c r="B221" s="174"/>
      <c r="C221" s="1"/>
      <c r="D221" s="36" t="str">
        <f t="shared" si="31"/>
        <v/>
      </c>
      <c r="E221" s="1"/>
    </row>
    <row r="222" spans="1:5" x14ac:dyDescent="0.25">
      <c r="A222" s="170"/>
      <c r="B222" s="175"/>
      <c r="C222" s="1"/>
      <c r="D222" s="36" t="str">
        <f t="shared" si="31"/>
        <v/>
      </c>
      <c r="E222" s="1"/>
    </row>
    <row r="223" spans="1:5" x14ac:dyDescent="0.25">
      <c r="A223" s="172" t="s">
        <v>160</v>
      </c>
      <c r="B223" s="172"/>
      <c r="C223" s="172"/>
      <c r="D223" s="38" t="e">
        <f>ROUND((AVERAGE(D213:D222)),0)</f>
        <v>#DIV/0!</v>
      </c>
      <c r="E223" s="39" t="e">
        <f>IF(D223=Hoja2!$F$3,Hoja2!$H$3,IF(D223=Hoja2!$F$4,Hoja2!$H$4,IF(D223=Hoja2!$F$5,Hoja2!$H$5,IF(D223=Hoja2!$F$6,Hoja2!$H$6,IF(D223=Hoja2!$F$7,Hoja2!$H$7,)))))</f>
        <v>#DIV/0!</v>
      </c>
    </row>
    <row r="225" spans="1:5" x14ac:dyDescent="0.25">
      <c r="A225" s="171" t="s">
        <v>158</v>
      </c>
      <c r="B225" s="171"/>
      <c r="C225" s="171"/>
      <c r="D225" s="171"/>
      <c r="E225" s="171"/>
    </row>
    <row r="226" spans="1:5" x14ac:dyDescent="0.25">
      <c r="A226" s="176" t="s">
        <v>159</v>
      </c>
      <c r="B226" s="177"/>
      <c r="C226" s="34" t="s">
        <v>156</v>
      </c>
      <c r="D226" s="35"/>
      <c r="E226" s="34" t="s">
        <v>157</v>
      </c>
    </row>
    <row r="227" spans="1:5" x14ac:dyDescent="0.25">
      <c r="A227" s="170">
        <v>17</v>
      </c>
      <c r="B227" s="173" t="e">
        <f>'Riesgos de Gestión'!#REF!</f>
        <v>#REF!</v>
      </c>
      <c r="C227" s="1"/>
      <c r="D227" s="36" t="str">
        <f t="shared" ref="D227:D231" si="32">IFERROR(VALUE(MID(E227,1,1)),"")</f>
        <v/>
      </c>
      <c r="E227" s="1"/>
    </row>
    <row r="228" spans="1:5" x14ac:dyDescent="0.25">
      <c r="A228" s="170"/>
      <c r="B228" s="174"/>
      <c r="C228" s="1"/>
      <c r="D228" s="36" t="str">
        <f t="shared" si="32"/>
        <v/>
      </c>
      <c r="E228" s="1"/>
    </row>
    <row r="229" spans="1:5" x14ac:dyDescent="0.25">
      <c r="A229" s="170"/>
      <c r="B229" s="174"/>
      <c r="C229" s="1"/>
      <c r="D229" s="36" t="str">
        <f t="shared" si="32"/>
        <v/>
      </c>
      <c r="E229" s="1"/>
    </row>
    <row r="230" spans="1:5" x14ac:dyDescent="0.25">
      <c r="A230" s="170"/>
      <c r="B230" s="174"/>
      <c r="C230" s="1"/>
      <c r="D230" s="36" t="str">
        <f t="shared" si="32"/>
        <v/>
      </c>
      <c r="E230" s="1"/>
    </row>
    <row r="231" spans="1:5" x14ac:dyDescent="0.25">
      <c r="A231" s="170"/>
      <c r="B231" s="174"/>
      <c r="C231" s="1"/>
      <c r="D231" s="36" t="str">
        <f t="shared" si="32"/>
        <v/>
      </c>
      <c r="E231" s="1"/>
    </row>
    <row r="232" spans="1:5" x14ac:dyDescent="0.25">
      <c r="A232" s="170"/>
      <c r="B232" s="174"/>
      <c r="C232" s="1"/>
      <c r="D232" s="36" t="str">
        <f>IFERROR(VALUE(MID(E232,1,1)),"")</f>
        <v/>
      </c>
      <c r="E232" s="1"/>
    </row>
    <row r="233" spans="1:5" x14ac:dyDescent="0.25">
      <c r="A233" s="170"/>
      <c r="B233" s="174"/>
      <c r="C233" s="1"/>
      <c r="D233" s="36" t="str">
        <f t="shared" ref="D233:D236" si="33">IFERROR(VALUE(MID(E233,1,1)),"")</f>
        <v/>
      </c>
      <c r="E233" s="1"/>
    </row>
    <row r="234" spans="1:5" x14ac:dyDescent="0.25">
      <c r="A234" s="170"/>
      <c r="B234" s="174"/>
      <c r="C234" s="1"/>
      <c r="D234" s="36" t="str">
        <f t="shared" si="33"/>
        <v/>
      </c>
      <c r="E234" s="1"/>
    </row>
    <row r="235" spans="1:5" x14ac:dyDescent="0.25">
      <c r="A235" s="170"/>
      <c r="B235" s="174"/>
      <c r="C235" s="1"/>
      <c r="D235" s="36" t="str">
        <f t="shared" si="33"/>
        <v/>
      </c>
      <c r="E235" s="1"/>
    </row>
    <row r="236" spans="1:5" x14ac:dyDescent="0.25">
      <c r="A236" s="170"/>
      <c r="B236" s="175"/>
      <c r="C236" s="1"/>
      <c r="D236" s="36" t="str">
        <f t="shared" si="33"/>
        <v/>
      </c>
      <c r="E236" s="1"/>
    </row>
    <row r="237" spans="1:5" x14ac:dyDescent="0.25">
      <c r="A237" s="172" t="s">
        <v>160</v>
      </c>
      <c r="B237" s="172"/>
      <c r="C237" s="172"/>
      <c r="D237" s="38" t="e">
        <f>ROUND((AVERAGE(D227:D236)),0)</f>
        <v>#DIV/0!</v>
      </c>
      <c r="E237" s="39" t="e">
        <f>IF(D237=Hoja2!$F$3,Hoja2!$H$3,IF(D237=Hoja2!$F$4,Hoja2!$H$4,IF(D237=Hoja2!$F$5,Hoja2!$H$5,IF(D237=Hoja2!$F$6,Hoja2!$H$6,IF(D237=Hoja2!$F$7,Hoja2!$H$7,)))))</f>
        <v>#DIV/0!</v>
      </c>
    </row>
    <row r="239" spans="1:5" x14ac:dyDescent="0.25">
      <c r="A239" s="171" t="s">
        <v>158</v>
      </c>
      <c r="B239" s="171"/>
      <c r="C239" s="171"/>
      <c r="D239" s="171"/>
      <c r="E239" s="171"/>
    </row>
    <row r="240" spans="1:5" x14ac:dyDescent="0.25">
      <c r="A240" s="176" t="s">
        <v>159</v>
      </c>
      <c r="B240" s="177"/>
      <c r="C240" s="34" t="s">
        <v>156</v>
      </c>
      <c r="D240" s="35"/>
      <c r="E240" s="34" t="s">
        <v>157</v>
      </c>
    </row>
    <row r="241" spans="1:5" x14ac:dyDescent="0.25">
      <c r="A241" s="170">
        <v>18</v>
      </c>
      <c r="B241" s="173" t="e">
        <f>'Riesgos de Gestión'!#REF!</f>
        <v>#REF!</v>
      </c>
      <c r="C241" s="1"/>
      <c r="D241" s="36" t="str">
        <f t="shared" ref="D241:D245" si="34">IFERROR(VALUE(MID(E241,1,1)),"")</f>
        <v/>
      </c>
      <c r="E241" s="1"/>
    </row>
    <row r="242" spans="1:5" x14ac:dyDescent="0.25">
      <c r="A242" s="170"/>
      <c r="B242" s="174"/>
      <c r="C242" s="1"/>
      <c r="D242" s="36" t="str">
        <f t="shared" si="34"/>
        <v/>
      </c>
      <c r="E242" s="1"/>
    </row>
    <row r="243" spans="1:5" x14ac:dyDescent="0.25">
      <c r="A243" s="170"/>
      <c r="B243" s="174"/>
      <c r="C243" s="1"/>
      <c r="D243" s="36" t="str">
        <f t="shared" si="34"/>
        <v/>
      </c>
      <c r="E243" s="1"/>
    </row>
    <row r="244" spans="1:5" x14ac:dyDescent="0.25">
      <c r="A244" s="170"/>
      <c r="B244" s="174"/>
      <c r="C244" s="1"/>
      <c r="D244" s="36" t="str">
        <f t="shared" si="34"/>
        <v/>
      </c>
      <c r="E244" s="1"/>
    </row>
    <row r="245" spans="1:5" x14ac:dyDescent="0.25">
      <c r="A245" s="170"/>
      <c r="B245" s="174"/>
      <c r="C245" s="1"/>
      <c r="D245" s="36" t="str">
        <f t="shared" si="34"/>
        <v/>
      </c>
      <c r="E245" s="1"/>
    </row>
    <row r="246" spans="1:5" x14ac:dyDescent="0.25">
      <c r="A246" s="170"/>
      <c r="B246" s="174"/>
      <c r="C246" s="1"/>
      <c r="D246" s="36" t="str">
        <f>IFERROR(VALUE(MID(E246,1,1)),"")</f>
        <v/>
      </c>
      <c r="E246" s="1"/>
    </row>
    <row r="247" spans="1:5" x14ac:dyDescent="0.25">
      <c r="A247" s="170"/>
      <c r="B247" s="174"/>
      <c r="C247" s="1"/>
      <c r="D247" s="36" t="str">
        <f t="shared" ref="D247:D250" si="35">IFERROR(VALUE(MID(E247,1,1)),"")</f>
        <v/>
      </c>
      <c r="E247" s="1"/>
    </row>
    <row r="248" spans="1:5" x14ac:dyDescent="0.25">
      <c r="A248" s="170"/>
      <c r="B248" s="174"/>
      <c r="C248" s="1"/>
      <c r="D248" s="36" t="str">
        <f t="shared" si="35"/>
        <v/>
      </c>
      <c r="E248" s="1"/>
    </row>
    <row r="249" spans="1:5" x14ac:dyDescent="0.25">
      <c r="A249" s="170"/>
      <c r="B249" s="174"/>
      <c r="C249" s="1"/>
      <c r="D249" s="36" t="str">
        <f t="shared" si="35"/>
        <v/>
      </c>
      <c r="E249" s="1"/>
    </row>
    <row r="250" spans="1:5" x14ac:dyDescent="0.25">
      <c r="A250" s="170"/>
      <c r="B250" s="175"/>
      <c r="C250" s="1"/>
      <c r="D250" s="36" t="str">
        <f t="shared" si="35"/>
        <v/>
      </c>
      <c r="E250" s="1"/>
    </row>
    <row r="251" spans="1:5" x14ac:dyDescent="0.25">
      <c r="A251" s="172" t="s">
        <v>160</v>
      </c>
      <c r="B251" s="172"/>
      <c r="C251" s="172"/>
      <c r="D251" s="38" t="e">
        <f>ROUND((AVERAGE(D241:D250)),0)</f>
        <v>#DIV/0!</v>
      </c>
      <c r="E251" s="39" t="e">
        <f>IF(D251=Hoja2!$F$3,Hoja2!$H$3,IF(D251=Hoja2!$F$4,Hoja2!$H$4,IF(D251=Hoja2!$F$5,Hoja2!$H$5,IF(D251=Hoja2!$F$6,Hoja2!$H$6,IF(D251=Hoja2!$F$7,Hoja2!$H$7,)))))</f>
        <v>#DIV/0!</v>
      </c>
    </row>
    <row r="253" spans="1:5" x14ac:dyDescent="0.25">
      <c r="A253" s="171" t="s">
        <v>158</v>
      </c>
      <c r="B253" s="171"/>
      <c r="C253" s="171"/>
      <c r="D253" s="171"/>
      <c r="E253" s="171"/>
    </row>
    <row r="254" spans="1:5" x14ac:dyDescent="0.25">
      <c r="A254" s="176" t="s">
        <v>159</v>
      </c>
      <c r="B254" s="177"/>
      <c r="C254" s="34" t="s">
        <v>156</v>
      </c>
      <c r="D254" s="35"/>
      <c r="E254" s="34" t="s">
        <v>157</v>
      </c>
    </row>
    <row r="255" spans="1:5" x14ac:dyDescent="0.25">
      <c r="A255" s="170">
        <v>19</v>
      </c>
      <c r="B255" s="173" t="e">
        <f>'Riesgos de Gestión'!#REF!</f>
        <v>#REF!</v>
      </c>
      <c r="C255" s="1"/>
      <c r="D255" s="36" t="str">
        <f t="shared" ref="D255:D259" si="36">IFERROR(VALUE(MID(E255,1,1)),"")</f>
        <v/>
      </c>
      <c r="E255" s="1"/>
    </row>
    <row r="256" spans="1:5" x14ac:dyDescent="0.25">
      <c r="A256" s="170"/>
      <c r="B256" s="174"/>
      <c r="C256" s="1"/>
      <c r="D256" s="36" t="str">
        <f t="shared" si="36"/>
        <v/>
      </c>
      <c r="E256" s="1"/>
    </row>
    <row r="257" spans="1:5" x14ac:dyDescent="0.25">
      <c r="A257" s="170"/>
      <c r="B257" s="174"/>
      <c r="C257" s="1"/>
      <c r="D257" s="36" t="str">
        <f t="shared" si="36"/>
        <v/>
      </c>
      <c r="E257" s="1"/>
    </row>
    <row r="258" spans="1:5" x14ac:dyDescent="0.25">
      <c r="A258" s="170"/>
      <c r="B258" s="174"/>
      <c r="C258" s="1"/>
      <c r="D258" s="36" t="str">
        <f t="shared" si="36"/>
        <v/>
      </c>
      <c r="E258" s="1"/>
    </row>
    <row r="259" spans="1:5" x14ac:dyDescent="0.25">
      <c r="A259" s="170"/>
      <c r="B259" s="174"/>
      <c r="C259" s="1"/>
      <c r="D259" s="36" t="str">
        <f t="shared" si="36"/>
        <v/>
      </c>
      <c r="E259" s="1"/>
    </row>
    <row r="260" spans="1:5" x14ac:dyDescent="0.25">
      <c r="A260" s="170"/>
      <c r="B260" s="174"/>
      <c r="C260" s="1"/>
      <c r="D260" s="36" t="str">
        <f>IFERROR(VALUE(MID(E260,1,1)),"")</f>
        <v/>
      </c>
      <c r="E260" s="1"/>
    </row>
    <row r="261" spans="1:5" x14ac:dyDescent="0.25">
      <c r="A261" s="170"/>
      <c r="B261" s="174"/>
      <c r="C261" s="1"/>
      <c r="D261" s="36" t="str">
        <f t="shared" ref="D261:D264" si="37">IFERROR(VALUE(MID(E261,1,1)),"")</f>
        <v/>
      </c>
      <c r="E261" s="1"/>
    </row>
    <row r="262" spans="1:5" x14ac:dyDescent="0.25">
      <c r="A262" s="170"/>
      <c r="B262" s="174"/>
      <c r="C262" s="1"/>
      <c r="D262" s="36" t="str">
        <f t="shared" si="37"/>
        <v/>
      </c>
      <c r="E262" s="1"/>
    </row>
    <row r="263" spans="1:5" x14ac:dyDescent="0.25">
      <c r="A263" s="170"/>
      <c r="B263" s="174"/>
      <c r="C263" s="1"/>
      <c r="D263" s="36" t="str">
        <f t="shared" si="37"/>
        <v/>
      </c>
      <c r="E263" s="1"/>
    </row>
    <row r="264" spans="1:5" x14ac:dyDescent="0.25">
      <c r="A264" s="170"/>
      <c r="B264" s="175"/>
      <c r="C264" s="1"/>
      <c r="D264" s="36" t="str">
        <f t="shared" si="37"/>
        <v/>
      </c>
      <c r="E264" s="1"/>
    </row>
    <row r="265" spans="1:5" x14ac:dyDescent="0.25">
      <c r="A265" s="172" t="s">
        <v>160</v>
      </c>
      <c r="B265" s="172"/>
      <c r="C265" s="172"/>
      <c r="D265" s="38" t="e">
        <f>ROUND((AVERAGE(D255:D264)),0)</f>
        <v>#DIV/0!</v>
      </c>
      <c r="E265" s="39" t="e">
        <f>IF(D265=Hoja2!$F$3,Hoja2!$H$3,IF(D265=Hoja2!$F$4,Hoja2!$H$4,IF(D265=Hoja2!$F$5,Hoja2!$H$5,IF(D265=Hoja2!$F$6,Hoja2!$H$6,IF(D265=Hoja2!$F$7,Hoja2!$H$7,)))))</f>
        <v>#DIV/0!</v>
      </c>
    </row>
    <row r="267" spans="1:5" x14ac:dyDescent="0.25">
      <c r="A267" s="171" t="s">
        <v>158</v>
      </c>
      <c r="B267" s="171"/>
      <c r="C267" s="171"/>
      <c r="D267" s="171"/>
      <c r="E267" s="171"/>
    </row>
    <row r="268" spans="1:5" x14ac:dyDescent="0.25">
      <c r="A268" s="176" t="s">
        <v>159</v>
      </c>
      <c r="B268" s="177"/>
      <c r="C268" s="34" t="s">
        <v>156</v>
      </c>
      <c r="D268" s="35"/>
      <c r="E268" s="34" t="s">
        <v>157</v>
      </c>
    </row>
    <row r="269" spans="1:5" x14ac:dyDescent="0.25">
      <c r="A269" s="170">
        <v>20</v>
      </c>
      <c r="B269" s="173" t="e">
        <f>'Riesgos de Gestión'!#REF!</f>
        <v>#REF!</v>
      </c>
      <c r="C269" s="1"/>
      <c r="D269" s="36" t="str">
        <f t="shared" ref="D269:D273" si="38">IFERROR(VALUE(MID(E269,1,1)),"")</f>
        <v/>
      </c>
      <c r="E269" s="1"/>
    </row>
    <row r="270" spans="1:5" x14ac:dyDescent="0.25">
      <c r="A270" s="170"/>
      <c r="B270" s="174"/>
      <c r="C270" s="1"/>
      <c r="D270" s="36" t="str">
        <f t="shared" si="38"/>
        <v/>
      </c>
      <c r="E270" s="1"/>
    </row>
    <row r="271" spans="1:5" x14ac:dyDescent="0.25">
      <c r="A271" s="170"/>
      <c r="B271" s="174"/>
      <c r="C271" s="1"/>
      <c r="D271" s="36" t="str">
        <f t="shared" si="38"/>
        <v/>
      </c>
      <c r="E271" s="1"/>
    </row>
    <row r="272" spans="1:5" x14ac:dyDescent="0.25">
      <c r="A272" s="170"/>
      <c r="B272" s="174"/>
      <c r="C272" s="1"/>
      <c r="D272" s="36" t="str">
        <f t="shared" si="38"/>
        <v/>
      </c>
      <c r="E272" s="1"/>
    </row>
    <row r="273" spans="1:5" x14ac:dyDescent="0.25">
      <c r="A273" s="170"/>
      <c r="B273" s="174"/>
      <c r="C273" s="1"/>
      <c r="D273" s="36" t="str">
        <f t="shared" si="38"/>
        <v/>
      </c>
      <c r="E273" s="1"/>
    </row>
    <row r="274" spans="1:5" x14ac:dyDescent="0.25">
      <c r="A274" s="170"/>
      <c r="B274" s="174"/>
      <c r="C274" s="1"/>
      <c r="D274" s="36" t="str">
        <f>IFERROR(VALUE(MID(E274,1,1)),"")</f>
        <v/>
      </c>
      <c r="E274" s="1"/>
    </row>
    <row r="275" spans="1:5" x14ac:dyDescent="0.25">
      <c r="A275" s="170"/>
      <c r="B275" s="174"/>
      <c r="C275" s="1"/>
      <c r="D275" s="36" t="str">
        <f t="shared" ref="D275:D278" si="39">IFERROR(VALUE(MID(E275,1,1)),"")</f>
        <v/>
      </c>
      <c r="E275" s="1"/>
    </row>
    <row r="276" spans="1:5" x14ac:dyDescent="0.25">
      <c r="A276" s="170"/>
      <c r="B276" s="174"/>
      <c r="C276" s="1"/>
      <c r="D276" s="36" t="str">
        <f t="shared" si="39"/>
        <v/>
      </c>
      <c r="E276" s="1"/>
    </row>
    <row r="277" spans="1:5" x14ac:dyDescent="0.25">
      <c r="A277" s="170"/>
      <c r="B277" s="174"/>
      <c r="C277" s="1"/>
      <c r="D277" s="36" t="str">
        <f t="shared" si="39"/>
        <v/>
      </c>
      <c r="E277" s="1"/>
    </row>
    <row r="278" spans="1:5" x14ac:dyDescent="0.25">
      <c r="A278" s="170"/>
      <c r="B278" s="175"/>
      <c r="C278" s="1"/>
      <c r="D278" s="36" t="str">
        <f t="shared" si="39"/>
        <v/>
      </c>
      <c r="E278" s="1"/>
    </row>
    <row r="279" spans="1:5" x14ac:dyDescent="0.25">
      <c r="A279" s="172" t="s">
        <v>160</v>
      </c>
      <c r="B279" s="172"/>
      <c r="C279" s="172"/>
      <c r="D279" s="38" t="e">
        <f>ROUND((AVERAGE(D269:D278)),0)</f>
        <v>#DIV/0!</v>
      </c>
      <c r="E279" s="39" t="e">
        <f>IF(D279=Hoja2!$F$3,Hoja2!$H$3,IF(D279=Hoja2!$F$4,Hoja2!$H$4,IF(D279=Hoja2!$F$5,Hoja2!$H$5,IF(D279=Hoja2!$F$6,Hoja2!$H$6,IF(D279=Hoja2!$F$7,Hoja2!$H$7,)))))</f>
        <v>#DIV/0!</v>
      </c>
    </row>
  </sheetData>
  <mergeCells count="100">
    <mergeCell ref="B269:B278"/>
    <mergeCell ref="A212:B212"/>
    <mergeCell ref="A226:B226"/>
    <mergeCell ref="A240:B240"/>
    <mergeCell ref="A254:B254"/>
    <mergeCell ref="A268:B268"/>
    <mergeCell ref="B213:B222"/>
    <mergeCell ref="B227:B236"/>
    <mergeCell ref="B241:B250"/>
    <mergeCell ref="B255:B264"/>
    <mergeCell ref="A265:C265"/>
    <mergeCell ref="A267:E267"/>
    <mergeCell ref="A269:A278"/>
    <mergeCell ref="A253:E253"/>
    <mergeCell ref="A255:A264"/>
    <mergeCell ref="A213:A222"/>
    <mergeCell ref="A170:B170"/>
    <mergeCell ref="A184:B184"/>
    <mergeCell ref="A198:B198"/>
    <mergeCell ref="B143:B152"/>
    <mergeCell ref="B157:B166"/>
    <mergeCell ref="B171:B180"/>
    <mergeCell ref="B185:B194"/>
    <mergeCell ref="A169:E169"/>
    <mergeCell ref="A171:A180"/>
    <mergeCell ref="A181:C181"/>
    <mergeCell ref="A183:E183"/>
    <mergeCell ref="A185:A194"/>
    <mergeCell ref="A143:A152"/>
    <mergeCell ref="A153:C153"/>
    <mergeCell ref="A155:E155"/>
    <mergeCell ref="A157:A166"/>
    <mergeCell ref="A279:C279"/>
    <mergeCell ref="A2:B2"/>
    <mergeCell ref="B3:B12"/>
    <mergeCell ref="B17:B26"/>
    <mergeCell ref="A16:B16"/>
    <mergeCell ref="A30:B30"/>
    <mergeCell ref="A44:B44"/>
    <mergeCell ref="A58:B58"/>
    <mergeCell ref="A72:B72"/>
    <mergeCell ref="A86:B86"/>
    <mergeCell ref="A100:B100"/>
    <mergeCell ref="A114:B114"/>
    <mergeCell ref="A128:B128"/>
    <mergeCell ref="A239:E239"/>
    <mergeCell ref="A241:A250"/>
    <mergeCell ref="A251:C251"/>
    <mergeCell ref="A223:C223"/>
    <mergeCell ref="A225:E225"/>
    <mergeCell ref="A227:A236"/>
    <mergeCell ref="A237:C237"/>
    <mergeCell ref="A195:C195"/>
    <mergeCell ref="A197:E197"/>
    <mergeCell ref="A199:A208"/>
    <mergeCell ref="A209:C209"/>
    <mergeCell ref="A211:E211"/>
    <mergeCell ref="B199:B208"/>
    <mergeCell ref="A167:C167"/>
    <mergeCell ref="A125:C125"/>
    <mergeCell ref="A127:E127"/>
    <mergeCell ref="A129:A138"/>
    <mergeCell ref="A139:C139"/>
    <mergeCell ref="A141:E141"/>
    <mergeCell ref="B129:B138"/>
    <mergeCell ref="A142:B142"/>
    <mergeCell ref="A156:B156"/>
    <mergeCell ref="A99:E99"/>
    <mergeCell ref="A101:A110"/>
    <mergeCell ref="A111:C111"/>
    <mergeCell ref="A113:E113"/>
    <mergeCell ref="A115:A124"/>
    <mergeCell ref="B101:B110"/>
    <mergeCell ref="B115:B124"/>
    <mergeCell ref="A73:A82"/>
    <mergeCell ref="A83:C83"/>
    <mergeCell ref="A85:E85"/>
    <mergeCell ref="A87:A96"/>
    <mergeCell ref="A97:C97"/>
    <mergeCell ref="B73:B82"/>
    <mergeCell ref="B87:B96"/>
    <mergeCell ref="A57:E57"/>
    <mergeCell ref="A59:A68"/>
    <mergeCell ref="A69:C69"/>
    <mergeCell ref="A71:E71"/>
    <mergeCell ref="B59:B68"/>
    <mergeCell ref="A45:A54"/>
    <mergeCell ref="A55:C55"/>
    <mergeCell ref="B45:B54"/>
    <mergeCell ref="A17:A26"/>
    <mergeCell ref="A27:C27"/>
    <mergeCell ref="A29:E29"/>
    <mergeCell ref="A31:A40"/>
    <mergeCell ref="A41:C41"/>
    <mergeCell ref="B31:B40"/>
    <mergeCell ref="A3:A12"/>
    <mergeCell ref="A1:E1"/>
    <mergeCell ref="A13:C13"/>
    <mergeCell ref="A15:E15"/>
    <mergeCell ref="A43:E43"/>
  </mergeCells>
  <dataValidations count="1">
    <dataValidation type="list" allowBlank="1" showInputMessage="1" showErrorMessage="1" sqref="E269:E278 E17:E26 E31:E40 E45:E54 E59:E68 E73:E82 E87:E96 E101:E110 E115:E124 E129:E138 E143:E152 E157:E166 E171:E180 E185:E194 E199:E208 E213:E222 E227:E236 E241:E250 E255:E264 E3:E12">
      <formula1>Posibilidad</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40"/>
  <sheetViews>
    <sheetView zoomScale="90" zoomScaleNormal="90" workbookViewId="0">
      <selection activeCell="BE4" sqref="BE4"/>
    </sheetView>
  </sheetViews>
  <sheetFormatPr baseColWidth="10" defaultRowHeight="15" x14ac:dyDescent="0.25"/>
  <cols>
    <col min="1" max="1" width="3.85546875" customWidth="1"/>
    <col min="2" max="2" width="26.7109375" bestFit="1" customWidth="1"/>
    <col min="3" max="3" width="11" customWidth="1"/>
    <col min="4" max="4" width="18.42578125" customWidth="1"/>
    <col min="5" max="5" width="18.5703125" customWidth="1"/>
    <col min="6" max="6" width="9.42578125" customWidth="1"/>
    <col min="7" max="7" width="19.140625" customWidth="1"/>
    <col min="9" max="9" width="24" customWidth="1"/>
    <col min="10" max="10" width="20.7109375" customWidth="1"/>
    <col min="11" max="11" width="7.5703125" customWidth="1"/>
    <col min="12" max="12" width="26" hidden="1" customWidth="1"/>
    <col min="13" max="13" width="8" hidden="1" customWidth="1"/>
    <col min="14" max="14" width="16.42578125" hidden="1" customWidth="1"/>
    <col min="15" max="15" width="29" hidden="1" customWidth="1"/>
    <col min="16" max="16" width="44.5703125" hidden="1" customWidth="1"/>
    <col min="17" max="17" width="0" hidden="1" customWidth="1"/>
    <col min="18" max="18" width="10.85546875" customWidth="1"/>
    <col min="19" max="19" width="27.5703125" customWidth="1"/>
    <col min="20" max="20" width="50.42578125" style="40" customWidth="1"/>
    <col min="21" max="21" width="56" style="40" customWidth="1"/>
    <col min="22" max="22" width="13" customWidth="1"/>
    <col min="23" max="24" width="11.42578125" customWidth="1"/>
    <col min="25" max="25" width="11.5703125" customWidth="1"/>
    <col min="26" max="26" width="59.7109375" customWidth="1"/>
    <col min="31" max="31" width="24.42578125" customWidth="1"/>
    <col min="33" max="55" width="0" hidden="1" customWidth="1"/>
  </cols>
  <sheetData>
    <row r="1" spans="2:41" x14ac:dyDescent="0.25">
      <c r="B1" s="186" t="s">
        <v>94</v>
      </c>
      <c r="C1" s="186"/>
      <c r="D1" s="186"/>
      <c r="E1" s="186"/>
      <c r="G1" s="178" t="s">
        <v>0</v>
      </c>
      <c r="H1" s="179"/>
      <c r="I1" s="179"/>
      <c r="J1" s="180"/>
      <c r="N1" s="184" t="s">
        <v>140</v>
      </c>
      <c r="O1" s="184"/>
      <c r="P1" s="184"/>
      <c r="Q1" s="184"/>
      <c r="R1" s="187" t="s">
        <v>1</v>
      </c>
      <c r="S1" s="187"/>
      <c r="T1" s="187"/>
      <c r="U1" s="187"/>
    </row>
    <row r="2" spans="2:41" x14ac:dyDescent="0.25">
      <c r="B2" s="13" t="s">
        <v>11</v>
      </c>
      <c r="C2" s="185" t="s">
        <v>209</v>
      </c>
      <c r="D2" s="185"/>
      <c r="E2" s="185"/>
      <c r="G2" s="23" t="s">
        <v>18</v>
      </c>
      <c r="H2" s="23" t="s">
        <v>19</v>
      </c>
      <c r="I2" s="23" t="s">
        <v>122</v>
      </c>
      <c r="J2" s="23" t="s">
        <v>21</v>
      </c>
      <c r="N2" s="27" t="s">
        <v>18</v>
      </c>
      <c r="O2" s="27" t="s">
        <v>19</v>
      </c>
      <c r="P2" s="27" t="s">
        <v>141</v>
      </c>
      <c r="Q2" s="45" t="s">
        <v>20</v>
      </c>
      <c r="R2" s="23" t="s">
        <v>18</v>
      </c>
      <c r="S2" s="23" t="s">
        <v>19</v>
      </c>
      <c r="T2" s="23" t="s">
        <v>212</v>
      </c>
      <c r="U2" s="23" t="s">
        <v>213</v>
      </c>
      <c r="AG2" t="s">
        <v>177</v>
      </c>
      <c r="AI2" t="s">
        <v>186</v>
      </c>
    </row>
    <row r="3" spans="2:41" ht="75" x14ac:dyDescent="0.25">
      <c r="B3" s="13" t="s">
        <v>12</v>
      </c>
      <c r="C3" s="185" t="s">
        <v>210</v>
      </c>
      <c r="D3" s="185"/>
      <c r="E3" s="185"/>
      <c r="G3" s="24">
        <v>1</v>
      </c>
      <c r="H3" s="25" t="s">
        <v>152</v>
      </c>
      <c r="I3" s="25" t="s">
        <v>153</v>
      </c>
      <c r="J3" s="25" t="s">
        <v>154</v>
      </c>
      <c r="N3" s="27">
        <v>5</v>
      </c>
      <c r="O3" s="27" t="s">
        <v>38</v>
      </c>
      <c r="P3" s="2" t="s">
        <v>164</v>
      </c>
      <c r="Q3" s="46" t="s">
        <v>169</v>
      </c>
      <c r="R3" s="188">
        <v>1</v>
      </c>
      <c r="S3" s="189" t="s">
        <v>36</v>
      </c>
      <c r="T3" s="26" t="s">
        <v>249</v>
      </c>
      <c r="U3" s="26" t="s">
        <v>253</v>
      </c>
      <c r="Z3" s="40"/>
      <c r="AG3" t="s">
        <v>178</v>
      </c>
      <c r="AI3" t="s">
        <v>187</v>
      </c>
      <c r="AN3" t="s">
        <v>257</v>
      </c>
    </row>
    <row r="4" spans="2:41" ht="75" x14ac:dyDescent="0.25">
      <c r="B4" s="13" t="s">
        <v>13</v>
      </c>
      <c r="C4" s="185" t="s">
        <v>95</v>
      </c>
      <c r="D4" s="185"/>
      <c r="E4" s="185"/>
      <c r="G4" s="24">
        <v>2</v>
      </c>
      <c r="H4" s="25" t="s">
        <v>22</v>
      </c>
      <c r="I4" s="25" t="s">
        <v>101</v>
      </c>
      <c r="J4" s="25" t="s">
        <v>155</v>
      </c>
      <c r="N4" s="27">
        <v>10</v>
      </c>
      <c r="O4" s="27" t="s">
        <v>39</v>
      </c>
      <c r="P4" s="2" t="s">
        <v>165</v>
      </c>
      <c r="Q4" s="44" t="s">
        <v>168</v>
      </c>
      <c r="R4" s="188"/>
      <c r="S4" s="189"/>
      <c r="T4" s="26" t="s">
        <v>250</v>
      </c>
      <c r="U4" s="26" t="s">
        <v>254</v>
      </c>
      <c r="AN4" t="s">
        <v>258</v>
      </c>
      <c r="AO4" t="s">
        <v>257</v>
      </c>
    </row>
    <row r="5" spans="2:41" ht="90" x14ac:dyDescent="0.25">
      <c r="B5" s="13" t="s">
        <v>14</v>
      </c>
      <c r="C5" s="185" t="s">
        <v>96</v>
      </c>
      <c r="D5" s="185"/>
      <c r="E5" s="185"/>
      <c r="G5" s="24">
        <v>3</v>
      </c>
      <c r="H5" s="25" t="s">
        <v>23</v>
      </c>
      <c r="I5" s="25" t="s">
        <v>208</v>
      </c>
      <c r="J5" s="25" t="s">
        <v>205</v>
      </c>
      <c r="N5" s="27">
        <v>20</v>
      </c>
      <c r="O5" s="27" t="s">
        <v>102</v>
      </c>
      <c r="P5" s="2" t="s">
        <v>166</v>
      </c>
      <c r="Q5" s="44" t="s">
        <v>167</v>
      </c>
      <c r="R5" s="188"/>
      <c r="S5" s="189"/>
      <c r="T5" s="26" t="s">
        <v>251</v>
      </c>
      <c r="U5" s="26" t="s">
        <v>255</v>
      </c>
      <c r="AG5" t="s">
        <v>179</v>
      </c>
      <c r="AI5" t="s">
        <v>188</v>
      </c>
      <c r="AN5" t="s">
        <v>259</v>
      </c>
      <c r="AO5" t="s">
        <v>259</v>
      </c>
    </row>
    <row r="6" spans="2:41" ht="60" x14ac:dyDescent="0.25">
      <c r="B6" s="13" t="s">
        <v>15</v>
      </c>
      <c r="C6" s="185" t="s">
        <v>268</v>
      </c>
      <c r="D6" s="185"/>
      <c r="E6" s="185"/>
      <c r="G6" s="24">
        <v>4</v>
      </c>
      <c r="H6" s="25" t="s">
        <v>24</v>
      </c>
      <c r="I6" s="25" t="s">
        <v>207</v>
      </c>
      <c r="J6" s="25" t="s">
        <v>204</v>
      </c>
      <c r="R6" s="188"/>
      <c r="S6" s="189"/>
      <c r="T6" s="26" t="s">
        <v>252</v>
      </c>
      <c r="U6" s="26"/>
      <c r="AG6" t="s">
        <v>180</v>
      </c>
      <c r="AI6" t="s">
        <v>269</v>
      </c>
    </row>
    <row r="7" spans="2:41" ht="45" x14ac:dyDescent="0.25">
      <c r="B7" s="13" t="s">
        <v>16</v>
      </c>
      <c r="C7" s="185" t="s">
        <v>97</v>
      </c>
      <c r="D7" s="185"/>
      <c r="E7" s="185"/>
      <c r="G7" s="24">
        <v>5</v>
      </c>
      <c r="H7" s="25" t="s">
        <v>25</v>
      </c>
      <c r="I7" s="25" t="s">
        <v>206</v>
      </c>
      <c r="J7" s="25" t="s">
        <v>203</v>
      </c>
      <c r="R7" s="189">
        <v>2</v>
      </c>
      <c r="S7" s="189" t="s">
        <v>37</v>
      </c>
      <c r="T7" s="26" t="s">
        <v>242</v>
      </c>
      <c r="U7" s="26"/>
      <c r="AG7" t="s">
        <v>181</v>
      </c>
      <c r="AN7" t="s">
        <v>189</v>
      </c>
    </row>
    <row r="8" spans="2:41" ht="30" x14ac:dyDescent="0.25">
      <c r="R8" s="189"/>
      <c r="S8" s="189"/>
      <c r="T8" s="26" t="s">
        <v>243</v>
      </c>
      <c r="U8" s="26" t="s">
        <v>246</v>
      </c>
      <c r="AG8" t="s">
        <v>182</v>
      </c>
      <c r="AN8" t="s">
        <v>190</v>
      </c>
    </row>
    <row r="9" spans="2:41" ht="45" x14ac:dyDescent="0.25">
      <c r="C9" s="181" t="s">
        <v>139</v>
      </c>
      <c r="D9" s="181"/>
      <c r="E9" s="181"/>
      <c r="F9" s="181"/>
      <c r="G9" s="181"/>
      <c r="H9" s="181"/>
      <c r="I9" s="181"/>
      <c r="R9" s="189"/>
      <c r="S9" s="189"/>
      <c r="T9" s="26" t="s">
        <v>244</v>
      </c>
      <c r="U9" s="26" t="s">
        <v>247</v>
      </c>
      <c r="AN9" t="s">
        <v>191</v>
      </c>
    </row>
    <row r="10" spans="2:41" ht="60" x14ac:dyDescent="0.25">
      <c r="C10" s="182" t="s">
        <v>17</v>
      </c>
      <c r="D10" s="7"/>
      <c r="E10" s="183" t="s">
        <v>1</v>
      </c>
      <c r="F10" s="183"/>
      <c r="G10" s="183"/>
      <c r="H10" s="183"/>
      <c r="I10" s="183"/>
      <c r="R10" s="189"/>
      <c r="S10" s="189"/>
      <c r="T10" s="26" t="s">
        <v>245</v>
      </c>
      <c r="U10" s="26" t="s">
        <v>248</v>
      </c>
      <c r="AL10" t="s">
        <v>183</v>
      </c>
    </row>
    <row r="11" spans="2:41" ht="30" x14ac:dyDescent="0.25">
      <c r="C11" s="182"/>
      <c r="D11" s="7"/>
      <c r="E11" s="14" t="s">
        <v>62</v>
      </c>
      <c r="F11" s="14" t="s">
        <v>63</v>
      </c>
      <c r="G11" s="14" t="s">
        <v>64</v>
      </c>
      <c r="H11" s="14" t="s">
        <v>65</v>
      </c>
      <c r="I11" s="14" t="s">
        <v>66</v>
      </c>
      <c r="R11" s="189">
        <v>3</v>
      </c>
      <c r="S11" s="189" t="s">
        <v>38</v>
      </c>
      <c r="T11" s="26" t="s">
        <v>232</v>
      </c>
      <c r="U11" s="26" t="s">
        <v>236</v>
      </c>
      <c r="AL11" t="s">
        <v>184</v>
      </c>
      <c r="AN11" t="s">
        <v>194</v>
      </c>
    </row>
    <row r="12" spans="2:41" ht="45" x14ac:dyDescent="0.25">
      <c r="C12" s="182"/>
      <c r="D12" s="7" t="s">
        <v>161</v>
      </c>
      <c r="E12" s="19">
        <v>1</v>
      </c>
      <c r="F12" s="19">
        <v>2</v>
      </c>
      <c r="G12" s="20">
        <v>3</v>
      </c>
      <c r="H12" s="4">
        <v>4</v>
      </c>
      <c r="I12" s="22">
        <v>5</v>
      </c>
      <c r="R12" s="189"/>
      <c r="S12" s="189"/>
      <c r="T12" s="26" t="s">
        <v>233</v>
      </c>
      <c r="U12" s="26" t="s">
        <v>237</v>
      </c>
      <c r="AL12" t="s">
        <v>185</v>
      </c>
      <c r="AN12" t="s">
        <v>38</v>
      </c>
    </row>
    <row r="13" spans="2:41" ht="45" x14ac:dyDescent="0.25">
      <c r="C13" s="182"/>
      <c r="D13" s="7" t="s">
        <v>68</v>
      </c>
      <c r="E13" s="5">
        <v>2</v>
      </c>
      <c r="F13" s="5">
        <v>4</v>
      </c>
      <c r="G13" s="20">
        <v>6</v>
      </c>
      <c r="H13" s="21">
        <v>8</v>
      </c>
      <c r="I13" s="22">
        <v>10</v>
      </c>
      <c r="R13" s="189"/>
      <c r="S13" s="189"/>
      <c r="T13" s="26" t="s">
        <v>234</v>
      </c>
      <c r="U13" s="26" t="s">
        <v>238</v>
      </c>
      <c r="AN13" t="s">
        <v>195</v>
      </c>
    </row>
    <row r="14" spans="2:41" ht="60" x14ac:dyDescent="0.25">
      <c r="C14" s="182"/>
      <c r="D14" s="7" t="s">
        <v>69</v>
      </c>
      <c r="E14" s="5">
        <v>3</v>
      </c>
      <c r="F14" s="20">
        <v>6</v>
      </c>
      <c r="G14" s="21">
        <v>9</v>
      </c>
      <c r="H14" s="22">
        <v>12</v>
      </c>
      <c r="I14" s="22">
        <v>15</v>
      </c>
      <c r="R14" s="189"/>
      <c r="S14" s="189"/>
      <c r="T14" s="26" t="s">
        <v>235</v>
      </c>
      <c r="U14" s="26" t="s">
        <v>239</v>
      </c>
    </row>
    <row r="15" spans="2:41" ht="45" x14ac:dyDescent="0.25">
      <c r="C15" s="182"/>
      <c r="D15" s="7" t="s">
        <v>70</v>
      </c>
      <c r="E15" s="20">
        <v>4</v>
      </c>
      <c r="F15" s="21">
        <v>8</v>
      </c>
      <c r="G15" s="21">
        <v>12</v>
      </c>
      <c r="H15" s="22">
        <v>16</v>
      </c>
      <c r="I15" s="6">
        <v>20</v>
      </c>
      <c r="R15" s="189"/>
      <c r="S15" s="189"/>
      <c r="T15" s="26"/>
      <c r="U15" s="26" t="s">
        <v>240</v>
      </c>
    </row>
    <row r="16" spans="2:41" x14ac:dyDescent="0.25">
      <c r="C16" s="182"/>
      <c r="D16" s="7" t="s">
        <v>71</v>
      </c>
      <c r="E16" s="21">
        <v>5</v>
      </c>
      <c r="F16" s="21">
        <v>10</v>
      </c>
      <c r="G16" s="22">
        <v>15</v>
      </c>
      <c r="H16" s="22">
        <v>20</v>
      </c>
      <c r="I16" s="6">
        <v>25</v>
      </c>
      <c r="R16" s="189"/>
      <c r="S16" s="189"/>
      <c r="T16" s="26"/>
      <c r="U16" s="26" t="s">
        <v>241</v>
      </c>
    </row>
    <row r="17" spans="2:21" ht="30" x14ac:dyDescent="0.25">
      <c r="R17" s="189">
        <v>4</v>
      </c>
      <c r="S17" s="189" t="s">
        <v>39</v>
      </c>
      <c r="T17" s="26" t="s">
        <v>226</v>
      </c>
      <c r="U17" s="26" t="s">
        <v>227</v>
      </c>
    </row>
    <row r="18" spans="2:21" ht="60" x14ac:dyDescent="0.25">
      <c r="R18" s="189"/>
      <c r="S18" s="189"/>
      <c r="T18" s="26" t="s">
        <v>223</v>
      </c>
      <c r="U18" s="26" t="s">
        <v>228</v>
      </c>
    </row>
    <row r="19" spans="2:21" ht="45" x14ac:dyDescent="0.25">
      <c r="R19" s="189"/>
      <c r="S19" s="189"/>
      <c r="T19" s="26" t="s">
        <v>224</v>
      </c>
      <c r="U19" s="26" t="s">
        <v>229</v>
      </c>
    </row>
    <row r="20" spans="2:21" ht="30" x14ac:dyDescent="0.25">
      <c r="R20" s="189"/>
      <c r="S20" s="189"/>
      <c r="T20" s="26" t="s">
        <v>225</v>
      </c>
      <c r="U20" s="26" t="s">
        <v>230</v>
      </c>
    </row>
    <row r="21" spans="2:21" ht="45" x14ac:dyDescent="0.25">
      <c r="R21" s="189"/>
      <c r="S21" s="189"/>
      <c r="T21" s="26"/>
      <c r="U21" s="26" t="s">
        <v>231</v>
      </c>
    </row>
    <row r="22" spans="2:21" ht="30" x14ac:dyDescent="0.25">
      <c r="R22" s="188">
        <v>5</v>
      </c>
      <c r="S22" s="188" t="s">
        <v>40</v>
      </c>
      <c r="T22" s="26" t="s">
        <v>214</v>
      </c>
      <c r="U22" s="26" t="s">
        <v>218</v>
      </c>
    </row>
    <row r="23" spans="2:21" ht="30" x14ac:dyDescent="0.25">
      <c r="R23" s="188"/>
      <c r="S23" s="188"/>
      <c r="T23" s="26" t="s">
        <v>215</v>
      </c>
      <c r="U23" s="26" t="s">
        <v>219</v>
      </c>
    </row>
    <row r="24" spans="2:21" ht="45" x14ac:dyDescent="0.25">
      <c r="B24" s="47"/>
      <c r="C24" s="49"/>
      <c r="D24" s="49"/>
      <c r="E24" s="49"/>
      <c r="F24" s="49"/>
      <c r="G24" s="49"/>
      <c r="R24" s="188"/>
      <c r="S24" s="188"/>
      <c r="T24" s="26" t="s">
        <v>216</v>
      </c>
      <c r="U24" s="26" t="s">
        <v>220</v>
      </c>
    </row>
    <row r="25" spans="2:21" ht="60" x14ac:dyDescent="0.25">
      <c r="B25" s="47"/>
      <c r="R25" s="188"/>
      <c r="S25" s="188"/>
      <c r="T25" s="26" t="s">
        <v>217</v>
      </c>
      <c r="U25" s="26" t="s">
        <v>221</v>
      </c>
    </row>
    <row r="26" spans="2:21" ht="30" x14ac:dyDescent="0.25">
      <c r="B26" s="47"/>
      <c r="R26" s="188"/>
      <c r="S26" s="188"/>
      <c r="T26" s="26"/>
      <c r="U26" s="26" t="s">
        <v>222</v>
      </c>
    </row>
    <row r="27" spans="2:21" x14ac:dyDescent="0.25">
      <c r="B27" s="47"/>
    </row>
    <row r="28" spans="2:21" x14ac:dyDescent="0.25">
      <c r="B28" s="47"/>
    </row>
    <row r="29" spans="2:21" x14ac:dyDescent="0.25">
      <c r="B29" s="47"/>
    </row>
    <row r="30" spans="2:21" x14ac:dyDescent="0.25">
      <c r="B30" s="47"/>
    </row>
    <row r="31" spans="2:21" x14ac:dyDescent="0.25">
      <c r="B31" s="47"/>
    </row>
    <row r="32" spans="2:21" x14ac:dyDescent="0.25">
      <c r="B32" s="47"/>
    </row>
    <row r="33" spans="2:7" x14ac:dyDescent="0.25">
      <c r="B33" s="47"/>
      <c r="C33" s="47"/>
      <c r="D33" s="47"/>
      <c r="E33" s="47"/>
      <c r="F33" s="47"/>
      <c r="G33" s="47"/>
    </row>
    <row r="34" spans="2:7" x14ac:dyDescent="0.25">
      <c r="B34" s="47"/>
      <c r="C34" s="47"/>
      <c r="D34" s="47"/>
      <c r="E34" s="48"/>
      <c r="F34" s="47"/>
      <c r="G34" s="47"/>
    </row>
    <row r="35" spans="2:7" x14ac:dyDescent="0.25">
      <c r="B35" s="47"/>
      <c r="C35" s="47"/>
      <c r="D35" s="47"/>
      <c r="E35" s="48"/>
      <c r="F35" s="47"/>
      <c r="G35" s="47"/>
    </row>
    <row r="36" spans="2:7" x14ac:dyDescent="0.25">
      <c r="B36" s="47"/>
      <c r="C36" s="47"/>
      <c r="D36" s="47"/>
      <c r="E36" s="48"/>
      <c r="F36" s="47"/>
      <c r="G36" s="47"/>
    </row>
    <row r="37" spans="2:7" x14ac:dyDescent="0.25">
      <c r="B37" s="47"/>
      <c r="C37" s="47"/>
      <c r="D37" s="47"/>
      <c r="E37" s="48"/>
      <c r="F37" s="47"/>
      <c r="G37" s="47"/>
    </row>
    <row r="38" spans="2:7" x14ac:dyDescent="0.25">
      <c r="B38" s="47"/>
      <c r="C38" s="47"/>
      <c r="D38" s="47"/>
      <c r="E38" s="47"/>
      <c r="F38" s="47"/>
      <c r="G38" s="47"/>
    </row>
    <row r="39" spans="2:7" x14ac:dyDescent="0.25">
      <c r="B39" s="47"/>
      <c r="C39" s="47"/>
      <c r="D39" s="47"/>
      <c r="E39" s="47"/>
      <c r="F39" s="47"/>
      <c r="G39" s="47"/>
    </row>
    <row r="40" spans="2:7" x14ac:dyDescent="0.25">
      <c r="B40" s="47"/>
      <c r="C40" s="47"/>
      <c r="D40" s="47"/>
      <c r="E40" s="47"/>
      <c r="F40" s="47"/>
      <c r="G40" s="47"/>
    </row>
  </sheetData>
  <mergeCells count="23">
    <mergeCell ref="R1:U1"/>
    <mergeCell ref="R22:R26"/>
    <mergeCell ref="S22:S26"/>
    <mergeCell ref="S17:S21"/>
    <mergeCell ref="R17:R21"/>
    <mergeCell ref="S11:S16"/>
    <mergeCell ref="R11:R16"/>
    <mergeCell ref="S7:S10"/>
    <mergeCell ref="R7:R10"/>
    <mergeCell ref="S3:S6"/>
    <mergeCell ref="R3:R6"/>
    <mergeCell ref="G1:J1"/>
    <mergeCell ref="C9:I9"/>
    <mergeCell ref="C10:C16"/>
    <mergeCell ref="E10:I10"/>
    <mergeCell ref="N1:Q1"/>
    <mergeCell ref="C2:E2"/>
    <mergeCell ref="C7:E7"/>
    <mergeCell ref="C6:E6"/>
    <mergeCell ref="C5:E5"/>
    <mergeCell ref="C4:E4"/>
    <mergeCell ref="C3:E3"/>
    <mergeCell ref="B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7"/>
  <sheetViews>
    <sheetView topLeftCell="A24" workbookViewId="0">
      <selection activeCell="D25" sqref="D25:E49"/>
    </sheetView>
  </sheetViews>
  <sheetFormatPr baseColWidth="10" defaultRowHeight="15" x14ac:dyDescent="0.25"/>
  <cols>
    <col min="1" max="1" width="5.85546875" customWidth="1"/>
    <col min="2" max="2" width="17" customWidth="1"/>
    <col min="3" max="3" width="17.140625" bestFit="1" customWidth="1"/>
    <col min="4" max="4" width="17.140625" customWidth="1"/>
    <col min="5" max="5" width="13.85546875" customWidth="1"/>
    <col min="7" max="8" width="16.7109375" customWidth="1"/>
    <col min="9" max="9" width="35.7109375" customWidth="1"/>
    <col min="10" max="10" width="29.42578125" customWidth="1"/>
    <col min="13" max="13" width="13" bestFit="1" customWidth="1"/>
    <col min="14" max="14" width="16" customWidth="1"/>
    <col min="15" max="15" width="35.5703125" customWidth="1"/>
    <col min="18" max="18" width="13" bestFit="1" customWidth="1"/>
    <col min="19" max="19" width="15.42578125" customWidth="1"/>
    <col min="20" max="20" width="38.28515625" customWidth="1"/>
    <col min="23" max="24" width="17" customWidth="1"/>
    <col min="25" max="25" width="34.5703125" customWidth="1"/>
    <col min="28" max="29" width="16.140625" customWidth="1"/>
    <col min="30" max="30" width="37.85546875" customWidth="1"/>
    <col min="33" max="33" width="32.42578125" bestFit="1" customWidth="1"/>
    <col min="35" max="35" width="14.7109375" bestFit="1" customWidth="1"/>
  </cols>
  <sheetData>
    <row r="1" spans="1:39" x14ac:dyDescent="0.25">
      <c r="B1" s="1" t="s">
        <v>3</v>
      </c>
      <c r="C1" s="3"/>
      <c r="D1" s="1" t="s">
        <v>10</v>
      </c>
      <c r="F1" s="190" t="s">
        <v>17</v>
      </c>
      <c r="G1" s="190"/>
      <c r="H1" s="190"/>
      <c r="I1" s="190"/>
      <c r="J1" s="190"/>
      <c r="L1" s="190" t="s">
        <v>72</v>
      </c>
      <c r="M1" s="190"/>
      <c r="N1" s="190"/>
      <c r="O1" s="190"/>
      <c r="Q1" s="190" t="s">
        <v>41</v>
      </c>
      <c r="R1" s="190"/>
      <c r="S1" s="190"/>
      <c r="T1" s="190"/>
      <c r="V1" s="190" t="s">
        <v>52</v>
      </c>
      <c r="W1" s="190"/>
      <c r="X1" s="190"/>
      <c r="Y1" s="190"/>
      <c r="AA1" s="190" t="s">
        <v>58</v>
      </c>
      <c r="AB1" s="190"/>
      <c r="AC1" s="190"/>
      <c r="AD1" s="190"/>
    </row>
    <row r="2" spans="1:39" x14ac:dyDescent="0.25">
      <c r="B2" s="1" t="s">
        <v>5</v>
      </c>
      <c r="C2" s="3"/>
      <c r="D2" s="1" t="s">
        <v>11</v>
      </c>
      <c r="F2" s="2" t="s">
        <v>18</v>
      </c>
      <c r="G2" s="2" t="s">
        <v>19</v>
      </c>
      <c r="H2" s="2"/>
      <c r="I2" s="2" t="s">
        <v>20</v>
      </c>
      <c r="J2" s="2" t="s">
        <v>21</v>
      </c>
      <c r="L2" s="2" t="s">
        <v>18</v>
      </c>
      <c r="M2" s="2" t="s">
        <v>19</v>
      </c>
      <c r="N2" s="2"/>
      <c r="O2" s="2" t="s">
        <v>20</v>
      </c>
      <c r="Q2" s="2" t="s">
        <v>18</v>
      </c>
      <c r="R2" s="2" t="s">
        <v>19</v>
      </c>
      <c r="S2" s="2"/>
      <c r="T2" s="2" t="s">
        <v>20</v>
      </c>
      <c r="V2" s="2" t="s">
        <v>18</v>
      </c>
      <c r="W2" s="2" t="s">
        <v>19</v>
      </c>
      <c r="X2" s="2"/>
      <c r="Y2" s="2" t="s">
        <v>20</v>
      </c>
      <c r="AA2" s="2" t="s">
        <v>18</v>
      </c>
      <c r="AB2" s="2" t="s">
        <v>19</v>
      </c>
      <c r="AC2" s="2"/>
      <c r="AD2" s="2" t="s">
        <v>20</v>
      </c>
      <c r="AG2" t="s">
        <v>84</v>
      </c>
      <c r="AI2" t="s">
        <v>88</v>
      </c>
      <c r="AM2" t="s">
        <v>150</v>
      </c>
    </row>
    <row r="3" spans="1:39" ht="45" x14ac:dyDescent="0.25">
      <c r="B3" s="1" t="s">
        <v>6</v>
      </c>
      <c r="C3" s="3"/>
      <c r="D3" s="1" t="s">
        <v>12</v>
      </c>
      <c r="F3" s="2">
        <v>1</v>
      </c>
      <c r="G3" s="2" t="s">
        <v>152</v>
      </c>
      <c r="H3" s="2" t="str">
        <f>CONCATENATE(F3,"-",G3)</f>
        <v>1-Rara vez</v>
      </c>
      <c r="I3" s="2" t="s">
        <v>26</v>
      </c>
      <c r="J3" s="2" t="s">
        <v>35</v>
      </c>
      <c r="L3" s="1">
        <v>1</v>
      </c>
      <c r="M3" s="2" t="s">
        <v>36</v>
      </c>
      <c r="N3" s="2" t="str">
        <f>CONCATENATE(L3,"-",M3)</f>
        <v>1-Insignificante</v>
      </c>
      <c r="O3" s="2" t="s">
        <v>42</v>
      </c>
      <c r="Q3" s="1">
        <v>1</v>
      </c>
      <c r="R3" s="2" t="s">
        <v>36</v>
      </c>
      <c r="S3" s="2" t="str">
        <f>CONCATENATE(Q3,"-",R3)</f>
        <v>1-Insignificante</v>
      </c>
      <c r="T3" s="2" t="s">
        <v>51</v>
      </c>
      <c r="V3" s="1">
        <v>1</v>
      </c>
      <c r="W3" s="2" t="s">
        <v>36</v>
      </c>
      <c r="X3" s="2" t="str">
        <f>CONCATENATE(V3,"-",W3)</f>
        <v>1-Insignificante</v>
      </c>
      <c r="Y3" s="2" t="s">
        <v>53</v>
      </c>
      <c r="AA3" s="1">
        <v>1</v>
      </c>
      <c r="AB3" s="2" t="s">
        <v>36</v>
      </c>
      <c r="AC3" s="2" t="str">
        <f>CONCATENATE(AA3,"-",AB3)</f>
        <v>1-Insignificante</v>
      </c>
      <c r="AD3" s="2"/>
      <c r="AG3" t="s">
        <v>85</v>
      </c>
      <c r="AI3" t="s">
        <v>89</v>
      </c>
      <c r="AK3" t="s">
        <v>91</v>
      </c>
      <c r="AM3" t="s">
        <v>1</v>
      </c>
    </row>
    <row r="4" spans="1:39" ht="45" x14ac:dyDescent="0.25">
      <c r="B4" s="1" t="s">
        <v>7</v>
      </c>
      <c r="C4" s="3"/>
      <c r="D4" s="1" t="s">
        <v>13</v>
      </c>
      <c r="F4" s="2">
        <v>2</v>
      </c>
      <c r="G4" s="2" t="s">
        <v>22</v>
      </c>
      <c r="H4" s="2" t="str">
        <f>CONCATENATE(F4,"-",G4)</f>
        <v>2-Improbable</v>
      </c>
      <c r="I4" s="2" t="s">
        <v>27</v>
      </c>
      <c r="J4" s="2" t="s">
        <v>34</v>
      </c>
      <c r="L4" s="2">
        <v>2</v>
      </c>
      <c r="M4" s="2" t="s">
        <v>37</v>
      </c>
      <c r="N4" s="2" t="str">
        <f>CONCATENATE(L4,"-",M4)</f>
        <v>2-Menor</v>
      </c>
      <c r="O4" s="2" t="s">
        <v>43</v>
      </c>
      <c r="Q4" s="2">
        <v>2</v>
      </c>
      <c r="R4" s="2" t="s">
        <v>37</v>
      </c>
      <c r="S4" s="2" t="str">
        <f>CONCATENATE(Q4,"-",R4)</f>
        <v>2-Menor</v>
      </c>
      <c r="T4" s="2" t="s">
        <v>48</v>
      </c>
      <c r="V4" s="2">
        <v>2</v>
      </c>
      <c r="W4" s="2" t="s">
        <v>37</v>
      </c>
      <c r="X4" s="2" t="str">
        <f>CONCATENATE(V4,"-",W4)</f>
        <v>2-Menor</v>
      </c>
      <c r="Y4" s="2" t="s">
        <v>54</v>
      </c>
      <c r="AA4" s="2">
        <v>2</v>
      </c>
      <c r="AB4" s="2" t="s">
        <v>37</v>
      </c>
      <c r="AC4" s="2" t="str">
        <f>CONCATENATE(AA4,"-",AB4)</f>
        <v>2-Menor</v>
      </c>
      <c r="AD4" s="2"/>
      <c r="AG4" t="s">
        <v>86</v>
      </c>
      <c r="AI4" t="s">
        <v>90</v>
      </c>
      <c r="AK4" t="s">
        <v>92</v>
      </c>
    </row>
    <row r="5" spans="1:39" ht="45" x14ac:dyDescent="0.25">
      <c r="B5" s="1" t="s">
        <v>8</v>
      </c>
      <c r="C5" s="3"/>
      <c r="D5" s="1" t="s">
        <v>14</v>
      </c>
      <c r="F5" s="2">
        <v>3</v>
      </c>
      <c r="G5" s="2" t="s">
        <v>23</v>
      </c>
      <c r="H5" s="2" t="str">
        <f>CONCATENATE(F5,"-",G5)</f>
        <v>3-Posible</v>
      </c>
      <c r="I5" s="2" t="s">
        <v>28</v>
      </c>
      <c r="J5" s="2" t="s">
        <v>33</v>
      </c>
      <c r="L5" s="2">
        <v>3</v>
      </c>
      <c r="M5" s="2" t="s">
        <v>38</v>
      </c>
      <c r="N5" s="2" t="str">
        <f>CONCATENATE(L5,"-",M5)</f>
        <v>3-Moderado</v>
      </c>
      <c r="O5" s="2" t="s">
        <v>44</v>
      </c>
      <c r="Q5" s="2">
        <v>3</v>
      </c>
      <c r="R5" s="2" t="s">
        <v>38</v>
      </c>
      <c r="S5" s="2" t="str">
        <f>CONCATENATE(Q5,"-",R5)</f>
        <v>3-Moderado</v>
      </c>
      <c r="T5" s="2" t="s">
        <v>50</v>
      </c>
      <c r="V5" s="2">
        <v>3</v>
      </c>
      <c r="W5" s="2" t="s">
        <v>38</v>
      </c>
      <c r="X5" s="2" t="str">
        <f>CONCATENATE(V5,"-",W5)</f>
        <v>3-Moderado</v>
      </c>
      <c r="Y5" s="2" t="s">
        <v>55</v>
      </c>
      <c r="AA5" s="2">
        <v>3</v>
      </c>
      <c r="AB5" s="2" t="s">
        <v>38</v>
      </c>
      <c r="AC5" s="2" t="str">
        <f>CONCATENATE(AA5,"-",AB5)</f>
        <v>3-Moderado</v>
      </c>
      <c r="AD5" s="2" t="s">
        <v>61</v>
      </c>
      <c r="AG5" t="s">
        <v>87</v>
      </c>
      <c r="AI5" t="s">
        <v>131</v>
      </c>
    </row>
    <row r="6" spans="1:39" ht="45" x14ac:dyDescent="0.25">
      <c r="B6" s="1" t="s">
        <v>9</v>
      </c>
      <c r="C6" s="3"/>
      <c r="D6" s="1" t="s">
        <v>15</v>
      </c>
      <c r="F6" s="2">
        <v>4</v>
      </c>
      <c r="G6" s="2" t="s">
        <v>24</v>
      </c>
      <c r="H6" s="2" t="str">
        <f>CONCATENATE(F6,"-",G6)</f>
        <v>4-Probable</v>
      </c>
      <c r="I6" s="2" t="s">
        <v>29</v>
      </c>
      <c r="J6" s="2" t="s">
        <v>32</v>
      </c>
      <c r="L6" s="2">
        <v>4</v>
      </c>
      <c r="M6" s="2" t="s">
        <v>39</v>
      </c>
      <c r="N6" s="2" t="str">
        <f>CONCATENATE(L6,"-",M6)</f>
        <v>4-Mayor</v>
      </c>
      <c r="O6" s="2" t="s">
        <v>45</v>
      </c>
      <c r="Q6" s="2">
        <v>4</v>
      </c>
      <c r="R6" s="2" t="s">
        <v>39</v>
      </c>
      <c r="S6" s="2" t="str">
        <f>CONCATENATE(Q6,"-",R6)</f>
        <v>4-Mayor</v>
      </c>
      <c r="T6" s="2" t="s">
        <v>49</v>
      </c>
      <c r="V6" s="2">
        <v>4</v>
      </c>
      <c r="W6" s="2" t="s">
        <v>39</v>
      </c>
      <c r="X6" s="2" t="str">
        <f>CONCATENATE(V6,"-",W6)</f>
        <v>4-Mayor</v>
      </c>
      <c r="Y6" s="2" t="s">
        <v>56</v>
      </c>
      <c r="AA6" s="2">
        <v>4</v>
      </c>
      <c r="AB6" s="2" t="s">
        <v>39</v>
      </c>
      <c r="AC6" s="2" t="str">
        <f>CONCATENATE(AA6,"-",AB6)</f>
        <v>4-Mayor</v>
      </c>
      <c r="AD6" s="2" t="s">
        <v>60</v>
      </c>
      <c r="AG6" t="s">
        <v>13</v>
      </c>
      <c r="AI6" t="s">
        <v>132</v>
      </c>
    </row>
    <row r="7" spans="1:39" ht="45" x14ac:dyDescent="0.25">
      <c r="B7" s="12" t="s">
        <v>99</v>
      </c>
      <c r="D7" s="1" t="s">
        <v>16</v>
      </c>
      <c r="F7" s="2">
        <v>5</v>
      </c>
      <c r="G7" s="2" t="s">
        <v>25</v>
      </c>
      <c r="H7" s="2" t="str">
        <f>CONCATENATE(F7,"-",G7)</f>
        <v>5-Casi seguro</v>
      </c>
      <c r="I7" s="2" t="s">
        <v>30</v>
      </c>
      <c r="J7" s="2" t="s">
        <v>31</v>
      </c>
      <c r="L7" s="2">
        <v>5</v>
      </c>
      <c r="M7" s="2" t="s">
        <v>40</v>
      </c>
      <c r="N7" s="2" t="str">
        <f>CONCATENATE(L7,"-",M7)</f>
        <v>5-Catastrofico</v>
      </c>
      <c r="O7" s="2" t="s">
        <v>46</v>
      </c>
      <c r="Q7" s="2">
        <v>5</v>
      </c>
      <c r="R7" s="2" t="s">
        <v>40</v>
      </c>
      <c r="S7" s="2" t="str">
        <f>CONCATENATE(Q7,"-",R7)</f>
        <v>5-Catastrofico</v>
      </c>
      <c r="T7" s="2" t="s">
        <v>47</v>
      </c>
      <c r="V7" s="2">
        <v>5</v>
      </c>
      <c r="W7" s="2" t="s">
        <v>40</v>
      </c>
      <c r="X7" s="2" t="str">
        <f>CONCATENATE(V7,"-",W7)</f>
        <v>5-Catastrofico</v>
      </c>
      <c r="Y7" s="2" t="s">
        <v>57</v>
      </c>
      <c r="AA7" s="2">
        <v>5</v>
      </c>
      <c r="AB7" s="2" t="s">
        <v>40</v>
      </c>
      <c r="AC7" s="2" t="str">
        <f>CONCATENATE(AA7,"-",AB7)</f>
        <v>5-Catastrofico</v>
      </c>
      <c r="AD7" s="2" t="s">
        <v>59</v>
      </c>
    </row>
    <row r="8" spans="1:39" x14ac:dyDescent="0.25">
      <c r="B8" s="12" t="s">
        <v>100</v>
      </c>
      <c r="D8" s="12" t="s">
        <v>123</v>
      </c>
    </row>
    <row r="15" spans="1:39" x14ac:dyDescent="0.25">
      <c r="A15" s="182" t="s">
        <v>17</v>
      </c>
      <c r="B15" s="7"/>
      <c r="C15" s="183" t="s">
        <v>1</v>
      </c>
      <c r="D15" s="183"/>
      <c r="E15" s="183"/>
      <c r="F15" s="183"/>
      <c r="G15" s="183"/>
    </row>
    <row r="16" spans="1:39" x14ac:dyDescent="0.25">
      <c r="A16" s="182"/>
      <c r="B16" s="7"/>
      <c r="C16" s="7" t="s">
        <v>62</v>
      </c>
      <c r="D16" s="7" t="s">
        <v>63</v>
      </c>
      <c r="E16" s="7" t="s">
        <v>64</v>
      </c>
      <c r="F16" s="7" t="s">
        <v>65</v>
      </c>
      <c r="G16" s="7" t="s">
        <v>66</v>
      </c>
    </row>
    <row r="17" spans="1:7" x14ac:dyDescent="0.25">
      <c r="A17" s="182"/>
      <c r="B17" s="7" t="s">
        <v>67</v>
      </c>
      <c r="C17" s="8">
        <v>1</v>
      </c>
      <c r="D17" s="8">
        <v>2</v>
      </c>
      <c r="E17" s="9">
        <v>3</v>
      </c>
      <c r="F17" s="4">
        <v>4</v>
      </c>
      <c r="G17" s="11">
        <v>5</v>
      </c>
    </row>
    <row r="18" spans="1:7" x14ac:dyDescent="0.25">
      <c r="A18" s="182"/>
      <c r="B18" s="7" t="s">
        <v>68</v>
      </c>
      <c r="C18" s="5">
        <v>2</v>
      </c>
      <c r="D18" s="5">
        <v>4</v>
      </c>
      <c r="E18" s="9">
        <v>6</v>
      </c>
      <c r="F18" s="10">
        <v>8</v>
      </c>
      <c r="G18" s="11">
        <v>10</v>
      </c>
    </row>
    <row r="19" spans="1:7" x14ac:dyDescent="0.25">
      <c r="A19" s="182"/>
      <c r="B19" s="7" t="s">
        <v>69</v>
      </c>
      <c r="C19" s="5">
        <v>3</v>
      </c>
      <c r="D19" s="9">
        <v>6</v>
      </c>
      <c r="E19" s="10">
        <v>9</v>
      </c>
      <c r="F19" s="11">
        <v>12</v>
      </c>
      <c r="G19" s="11">
        <v>15</v>
      </c>
    </row>
    <row r="20" spans="1:7" x14ac:dyDescent="0.25">
      <c r="A20" s="182"/>
      <c r="B20" s="7" t="s">
        <v>70</v>
      </c>
      <c r="C20" s="9">
        <v>4</v>
      </c>
      <c r="D20" s="10">
        <v>8</v>
      </c>
      <c r="E20" s="10">
        <v>12</v>
      </c>
      <c r="F20" s="11">
        <v>16</v>
      </c>
      <c r="G20" s="6">
        <v>20</v>
      </c>
    </row>
    <row r="21" spans="1:7" x14ac:dyDescent="0.25">
      <c r="A21" s="182"/>
      <c r="B21" s="7" t="s">
        <v>71</v>
      </c>
      <c r="C21" s="10">
        <v>5</v>
      </c>
      <c r="D21" s="10">
        <v>10</v>
      </c>
      <c r="E21" s="11">
        <v>15</v>
      </c>
      <c r="F21" s="11">
        <v>20</v>
      </c>
      <c r="G21" s="6">
        <v>25</v>
      </c>
    </row>
    <row r="25" spans="1:7" x14ac:dyDescent="0.25">
      <c r="B25" t="s">
        <v>73</v>
      </c>
      <c r="C25" t="s">
        <v>78</v>
      </c>
      <c r="D25">
        <v>11</v>
      </c>
      <c r="E25" t="s">
        <v>103</v>
      </c>
      <c r="F25">
        <v>1</v>
      </c>
    </row>
    <row r="26" spans="1:7" x14ac:dyDescent="0.25">
      <c r="C26" t="s">
        <v>79</v>
      </c>
      <c r="D26">
        <v>12</v>
      </c>
      <c r="E26" t="s">
        <v>104</v>
      </c>
      <c r="F26">
        <v>2</v>
      </c>
    </row>
    <row r="27" spans="1:7" x14ac:dyDescent="0.25">
      <c r="C27" t="s">
        <v>80</v>
      </c>
      <c r="D27">
        <v>13</v>
      </c>
      <c r="E27" t="s">
        <v>105</v>
      </c>
      <c r="F27">
        <v>3</v>
      </c>
    </row>
    <row r="28" spans="1:7" x14ac:dyDescent="0.25">
      <c r="C28" t="s">
        <v>81</v>
      </c>
      <c r="D28">
        <v>14</v>
      </c>
      <c r="E28" t="s">
        <v>106</v>
      </c>
      <c r="F28">
        <v>4</v>
      </c>
    </row>
    <row r="29" spans="1:7" x14ac:dyDescent="0.25">
      <c r="C29" t="s">
        <v>82</v>
      </c>
      <c r="D29">
        <v>15</v>
      </c>
      <c r="E29" t="s">
        <v>163</v>
      </c>
      <c r="F29">
        <v>5</v>
      </c>
    </row>
    <row r="30" spans="1:7" x14ac:dyDescent="0.25">
      <c r="B30" t="s">
        <v>74</v>
      </c>
      <c r="C30" t="s">
        <v>78</v>
      </c>
      <c r="D30">
        <v>21</v>
      </c>
      <c r="E30" t="s">
        <v>104</v>
      </c>
      <c r="F30">
        <v>6</v>
      </c>
    </row>
    <row r="31" spans="1:7" x14ac:dyDescent="0.25">
      <c r="C31" t="s">
        <v>79</v>
      </c>
      <c r="D31">
        <v>22</v>
      </c>
      <c r="E31" t="s">
        <v>108</v>
      </c>
      <c r="F31">
        <v>7</v>
      </c>
    </row>
    <row r="32" spans="1:7" x14ac:dyDescent="0.25">
      <c r="C32" t="s">
        <v>80</v>
      </c>
      <c r="D32">
        <v>23</v>
      </c>
      <c r="E32" t="s">
        <v>109</v>
      </c>
      <c r="F32">
        <v>8</v>
      </c>
    </row>
    <row r="33" spans="2:6" x14ac:dyDescent="0.25">
      <c r="C33" t="s">
        <v>81</v>
      </c>
      <c r="D33">
        <v>24</v>
      </c>
      <c r="E33" t="s">
        <v>110</v>
      </c>
      <c r="F33">
        <v>9</v>
      </c>
    </row>
    <row r="34" spans="2:6" x14ac:dyDescent="0.25">
      <c r="C34" t="s">
        <v>82</v>
      </c>
      <c r="D34">
        <v>25</v>
      </c>
      <c r="E34" t="s">
        <v>111</v>
      </c>
      <c r="F34">
        <v>10</v>
      </c>
    </row>
    <row r="35" spans="2:6" x14ac:dyDescent="0.25">
      <c r="B35" t="s">
        <v>75</v>
      </c>
      <c r="C35" t="s">
        <v>78</v>
      </c>
      <c r="D35">
        <v>31</v>
      </c>
      <c r="E35" t="s">
        <v>112</v>
      </c>
      <c r="F35">
        <v>11</v>
      </c>
    </row>
    <row r="36" spans="2:6" x14ac:dyDescent="0.25">
      <c r="C36" t="s">
        <v>79</v>
      </c>
      <c r="D36">
        <v>32</v>
      </c>
      <c r="E36" t="s">
        <v>109</v>
      </c>
      <c r="F36">
        <v>12</v>
      </c>
    </row>
    <row r="37" spans="2:6" x14ac:dyDescent="0.25">
      <c r="C37" t="s">
        <v>80</v>
      </c>
      <c r="D37">
        <v>33</v>
      </c>
      <c r="E37" t="s">
        <v>113</v>
      </c>
      <c r="F37">
        <v>13</v>
      </c>
    </row>
    <row r="38" spans="2:6" x14ac:dyDescent="0.25">
      <c r="C38" t="s">
        <v>81</v>
      </c>
      <c r="D38">
        <v>34</v>
      </c>
      <c r="E38" t="s">
        <v>114</v>
      </c>
      <c r="F38">
        <v>14</v>
      </c>
    </row>
    <row r="39" spans="2:6" x14ac:dyDescent="0.25">
      <c r="C39" t="s">
        <v>82</v>
      </c>
      <c r="D39">
        <v>35</v>
      </c>
      <c r="E39" t="s">
        <v>115</v>
      </c>
      <c r="F39">
        <v>15</v>
      </c>
    </row>
    <row r="40" spans="2:6" x14ac:dyDescent="0.25">
      <c r="B40" t="s">
        <v>76</v>
      </c>
      <c r="C40" t="s">
        <v>78</v>
      </c>
      <c r="D40">
        <v>41</v>
      </c>
      <c r="E40" t="s">
        <v>116</v>
      </c>
      <c r="F40">
        <v>16</v>
      </c>
    </row>
    <row r="41" spans="2:6" x14ac:dyDescent="0.25">
      <c r="C41" t="s">
        <v>79</v>
      </c>
      <c r="D41">
        <v>42</v>
      </c>
      <c r="E41" t="s">
        <v>110</v>
      </c>
      <c r="F41">
        <v>17</v>
      </c>
    </row>
    <row r="42" spans="2:6" x14ac:dyDescent="0.25">
      <c r="C42" t="s">
        <v>80</v>
      </c>
      <c r="D42">
        <v>43</v>
      </c>
      <c r="E42" t="s">
        <v>117</v>
      </c>
      <c r="F42">
        <v>18</v>
      </c>
    </row>
    <row r="43" spans="2:6" x14ac:dyDescent="0.25">
      <c r="C43" t="s">
        <v>81</v>
      </c>
      <c r="D43">
        <v>44</v>
      </c>
      <c r="E43" t="s">
        <v>118</v>
      </c>
      <c r="F43">
        <v>19</v>
      </c>
    </row>
    <row r="44" spans="2:6" x14ac:dyDescent="0.25">
      <c r="C44" t="s">
        <v>82</v>
      </c>
      <c r="D44">
        <v>45</v>
      </c>
      <c r="E44" t="s">
        <v>119</v>
      </c>
      <c r="F44">
        <v>20</v>
      </c>
    </row>
    <row r="45" spans="2:6" ht="409.6" x14ac:dyDescent="0.25">
      <c r="B45" t="s">
        <v>77</v>
      </c>
      <c r="C45" t="s">
        <v>78</v>
      </c>
      <c r="D45">
        <v>51</v>
      </c>
      <c r="E45" t="s">
        <v>107</v>
      </c>
      <c r="F45">
        <v>21</v>
      </c>
    </row>
    <row r="46" spans="2:6" x14ac:dyDescent="0.25">
      <c r="C46" t="s">
        <v>79</v>
      </c>
      <c r="D46">
        <v>52</v>
      </c>
      <c r="E46" t="s">
        <v>120</v>
      </c>
      <c r="F46">
        <v>22</v>
      </c>
    </row>
    <row r="47" spans="2:6" x14ac:dyDescent="0.25">
      <c r="C47" t="s">
        <v>80</v>
      </c>
      <c r="D47">
        <v>53</v>
      </c>
      <c r="E47" t="s">
        <v>115</v>
      </c>
      <c r="F47">
        <v>23</v>
      </c>
    </row>
    <row r="48" spans="2:6" x14ac:dyDescent="0.25">
      <c r="C48" t="s">
        <v>81</v>
      </c>
      <c r="D48">
        <v>54</v>
      </c>
      <c r="E48" t="s">
        <v>119</v>
      </c>
      <c r="F48">
        <v>24</v>
      </c>
    </row>
    <row r="49" spans="2:6" x14ac:dyDescent="0.25">
      <c r="C49" t="s">
        <v>82</v>
      </c>
      <c r="D49">
        <v>55</v>
      </c>
      <c r="E49" t="s">
        <v>121</v>
      </c>
      <c r="F49">
        <v>25</v>
      </c>
    </row>
    <row r="53" spans="2:6" x14ac:dyDescent="0.25">
      <c r="B53" t="s">
        <v>73</v>
      </c>
      <c r="C53" t="s">
        <v>133</v>
      </c>
      <c r="D53">
        <v>5</v>
      </c>
      <c r="E53" t="s">
        <v>171</v>
      </c>
    </row>
    <row r="54" spans="2:6" x14ac:dyDescent="0.25">
      <c r="C54" t="s">
        <v>134</v>
      </c>
      <c r="D54">
        <v>10</v>
      </c>
      <c r="E54" t="s">
        <v>120</v>
      </c>
    </row>
    <row r="55" spans="2:6" x14ac:dyDescent="0.25">
      <c r="C55" t="s">
        <v>135</v>
      </c>
      <c r="D55">
        <v>20</v>
      </c>
      <c r="E55" t="s">
        <v>119</v>
      </c>
    </row>
    <row r="56" spans="2:6" x14ac:dyDescent="0.25">
      <c r="B56" t="s">
        <v>74</v>
      </c>
      <c r="C56" t="s">
        <v>124</v>
      </c>
      <c r="D56">
        <v>10</v>
      </c>
      <c r="E56" t="s">
        <v>172</v>
      </c>
    </row>
    <row r="57" spans="2:6" x14ac:dyDescent="0.25">
      <c r="C57" t="s">
        <v>125</v>
      </c>
      <c r="D57">
        <v>20</v>
      </c>
      <c r="E57" t="s">
        <v>173</v>
      </c>
    </row>
    <row r="58" spans="2:6" x14ac:dyDescent="0.25">
      <c r="C58" t="s">
        <v>126</v>
      </c>
      <c r="D58">
        <v>40</v>
      </c>
      <c r="E58" t="s">
        <v>170</v>
      </c>
    </row>
    <row r="59" spans="2:6" x14ac:dyDescent="0.25">
      <c r="B59" t="s">
        <v>75</v>
      </c>
      <c r="C59" t="s">
        <v>124</v>
      </c>
      <c r="D59">
        <v>15</v>
      </c>
      <c r="E59" t="s">
        <v>174</v>
      </c>
    </row>
    <row r="60" spans="2:6" x14ac:dyDescent="0.25">
      <c r="C60" t="s">
        <v>125</v>
      </c>
      <c r="D60">
        <v>30</v>
      </c>
      <c r="E60" t="s">
        <v>175</v>
      </c>
    </row>
    <row r="61" spans="2:6" x14ac:dyDescent="0.25">
      <c r="C61" t="s">
        <v>126</v>
      </c>
      <c r="D61">
        <v>60</v>
      </c>
      <c r="E61" t="s">
        <v>127</v>
      </c>
    </row>
    <row r="62" spans="2:6" x14ac:dyDescent="0.25">
      <c r="B62" t="s">
        <v>76</v>
      </c>
      <c r="C62" t="s">
        <v>124</v>
      </c>
      <c r="D62">
        <v>20</v>
      </c>
      <c r="E62" t="s">
        <v>173</v>
      </c>
    </row>
    <row r="63" spans="2:6" x14ac:dyDescent="0.25">
      <c r="C63" t="s">
        <v>125</v>
      </c>
      <c r="D63">
        <v>40</v>
      </c>
      <c r="E63" t="s">
        <v>170</v>
      </c>
    </row>
    <row r="64" spans="2:6" x14ac:dyDescent="0.25">
      <c r="C64" t="s">
        <v>126</v>
      </c>
      <c r="D64">
        <v>80</v>
      </c>
      <c r="E64" t="s">
        <v>128</v>
      </c>
    </row>
    <row r="65" spans="2:5" x14ac:dyDescent="0.25">
      <c r="B65" t="s">
        <v>77</v>
      </c>
      <c r="C65" t="s">
        <v>124</v>
      </c>
      <c r="D65">
        <v>25</v>
      </c>
      <c r="E65" t="s">
        <v>121</v>
      </c>
    </row>
    <row r="66" spans="2:5" x14ac:dyDescent="0.25">
      <c r="C66" t="s">
        <v>125</v>
      </c>
      <c r="D66">
        <v>50</v>
      </c>
      <c r="E66" t="s">
        <v>176</v>
      </c>
    </row>
    <row r="67" spans="2:5" x14ac:dyDescent="0.25">
      <c r="C67" t="s">
        <v>126</v>
      </c>
      <c r="D67">
        <v>100</v>
      </c>
      <c r="E67" t="s">
        <v>129</v>
      </c>
    </row>
  </sheetData>
  <mergeCells count="7">
    <mergeCell ref="AA1:AD1"/>
    <mergeCell ref="C15:G15"/>
    <mergeCell ref="A15:A21"/>
    <mergeCell ref="F1:J1"/>
    <mergeCell ref="L1:O1"/>
    <mergeCell ref="Q1:T1"/>
    <mergeCell ref="V1:Y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30</vt:i4>
      </vt:variant>
    </vt:vector>
  </HeadingPairs>
  <TitlesOfParts>
    <vt:vector size="36" baseType="lpstr">
      <vt:lpstr>Contexto</vt:lpstr>
      <vt:lpstr>Riesgos de Gestión</vt:lpstr>
      <vt:lpstr>Calificación probabilidad</vt:lpstr>
      <vt:lpstr>Explicación de los campos</vt:lpstr>
      <vt:lpstr>Hoja1</vt:lpstr>
      <vt:lpstr>Hoja2</vt:lpstr>
      <vt:lpstr>Actcontrol</vt:lpstr>
      <vt:lpstr>Afecta</vt:lpstr>
      <vt:lpstr>Asignacionresp</vt:lpstr>
      <vt:lpstr>Autoridadresp</vt:lpstr>
      <vt:lpstr>Causafactor</vt:lpstr>
      <vt:lpstr>clase</vt:lpstr>
      <vt:lpstr>ClaseRiesgo</vt:lpstr>
      <vt:lpstr>Confidencialidad</vt:lpstr>
      <vt:lpstr>ControlTipo</vt:lpstr>
      <vt:lpstr>desviaciones</vt:lpstr>
      <vt:lpstr>dis</vt:lpstr>
      <vt:lpstr>discua</vt:lpstr>
      <vt:lpstr>discuadrante</vt:lpstr>
      <vt:lpstr>discuadraprob</vt:lpstr>
      <vt:lpstr>ejecucioncontrol</vt:lpstr>
      <vt:lpstr>Evidencia</vt:lpstr>
      <vt:lpstr>FactorCausa</vt:lpstr>
      <vt:lpstr>Imagen</vt:lpstr>
      <vt:lpstr>impacto</vt:lpstr>
      <vt:lpstr>Legal</vt:lpstr>
      <vt:lpstr>Operativo</vt:lpstr>
      <vt:lpstr>Periodicidad</vt:lpstr>
      <vt:lpstr>Posibilidad</vt:lpstr>
      <vt:lpstr>Proposito</vt:lpstr>
      <vt:lpstr>Riesgoclase</vt:lpstr>
      <vt:lpstr>RiesgoClase3</vt:lpstr>
      <vt:lpstr>sino</vt:lpstr>
      <vt:lpstr>TipoControl</vt:lpstr>
      <vt:lpstr>Tipocontrol2</vt:lpstr>
      <vt:lpstr>TipoImpacto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Esteban Mancera</dc:creator>
  <cp:lastModifiedBy>Carlos Alberto Perez Ruiz</cp:lastModifiedBy>
  <cp:lastPrinted>2014-11-10T16:59:12Z</cp:lastPrinted>
  <dcterms:created xsi:type="dcterms:W3CDTF">2014-10-16T16:55:08Z</dcterms:created>
  <dcterms:modified xsi:type="dcterms:W3CDTF">2019-12-02T12:54:42Z</dcterms:modified>
</cp:coreProperties>
</file>