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karol\Desktop\OCI 2021\FURAG 2021\2020\EVIDENCIAS PREGUNTAS FURAG\PREGUNTA 10\"/>
    </mc:Choice>
  </mc:AlternateContent>
  <xr:revisionPtr revIDLastSave="0" documentId="8_{38A77ACA-10F6-4DB3-9959-819A196EB805}" xr6:coauthVersionLast="46" xr6:coauthVersionMax="46" xr10:uidLastSave="{00000000-0000-0000-0000-000000000000}"/>
  <bookViews>
    <workbookView xWindow="-110" yWindow="-110" windowWidth="19420" windowHeight="10420" tabRatio="500" firstSheet="1" activeTab="5" xr2:uid="{00000000-000D-0000-FFFF-FFFF00000000}"/>
  </bookViews>
  <sheets>
    <sheet name="ProyeccionProgramaAuditoría" sheetId="1" state="hidden" r:id="rId1"/>
    <sheet name="Total_A" sheetId="2" r:id="rId2"/>
    <sheet name="Total_P" sheetId="3" r:id="rId3"/>
    <sheet name="A_1-MetasPDD" sheetId="4" r:id="rId4"/>
    <sheet name="A_2-AuditInternas" sheetId="5" r:id="rId5"/>
    <sheet name="A_3-AuditExternas" sheetId="6" r:id="rId6"/>
    <sheet name="A_4-ParticipProcesos" sheetId="7" r:id="rId7"/>
    <sheet name="A_5-Presupuesto" sheetId="8" r:id="rId8"/>
    <sheet name="P_1-RiesgoInherente" sheetId="9" r:id="rId9"/>
    <sheet name="P_2-AuditInternas" sheetId="10" r:id="rId10"/>
    <sheet name="P_3-EvaluacionControles" sheetId="11" r:id="rId11"/>
    <sheet name="Auditorias2020" sheetId="12" r:id="rId12"/>
  </sheets>
  <definedNames>
    <definedName name="_xlnm._FilterDatabase" localSheetId="7">'A_5-Presupuesto'!$A$2:$E$29</definedName>
    <definedName name="_xlnm._FilterDatabase" localSheetId="1" hidden="1">Total_A!$A$4:$H$32</definedName>
    <definedName name="_xlnm._FilterDatabase" localSheetId="2" hidden="1">Total_P!$A$3:$F$28</definedName>
    <definedName name="_xlnm.Print_Area" localSheetId="0">ProyeccionProgramaAuditoría!$A$1:$G$1</definedName>
    <definedName name="_xlnm.Print_Area" localSheetId="1">#REF!</definedName>
    <definedName name="_xlnm.Print_Area" localSheetId="2">#REF!</definedName>
    <definedName name="Print_Area_0" localSheetId="0">#REF!</definedName>
  </definedNames>
  <calcPr calcId="181029"/>
  <extLst>
    <ext xmlns:loext="http://schemas.libreoffice.org/" uri="{7626C862-2A13-11E5-B345-FEFF819CDC9F}">
      <loext:extCalcPr stringRefSyntax="CalcA1ExcelA1"/>
    </ext>
  </extLst>
</workbook>
</file>

<file path=xl/calcChain.xml><?xml version="1.0" encoding="utf-8"?>
<calcChain xmlns="http://schemas.openxmlformats.org/spreadsheetml/2006/main">
  <c r="Q18" i="12" l="1"/>
  <c r="Q17" i="12"/>
  <c r="Q16" i="12"/>
  <c r="Q15" i="12"/>
  <c r="Q14" i="12"/>
  <c r="Q13" i="12"/>
  <c r="Q12" i="12"/>
  <c r="Q11" i="12"/>
  <c r="Q10" i="12"/>
  <c r="Q9" i="12"/>
  <c r="Q8" i="12"/>
  <c r="Q7" i="12"/>
  <c r="Q6" i="12"/>
  <c r="Q5" i="12"/>
  <c r="Q4" i="12"/>
  <c r="Q3" i="12"/>
  <c r="Q2" i="12"/>
  <c r="H2" i="12"/>
  <c r="G2" i="12"/>
  <c r="F2" i="12"/>
  <c r="E2" i="12"/>
  <c r="D2" i="12"/>
  <c r="C2" i="12"/>
  <c r="B2" i="12"/>
  <c r="A2" i="12"/>
  <c r="E26" i="11"/>
  <c r="D26" i="11"/>
  <c r="E25" i="11"/>
  <c r="D25" i="11"/>
  <c r="E24" i="11"/>
  <c r="D24" i="11"/>
  <c r="E23" i="11"/>
  <c r="D23" i="11"/>
  <c r="E22" i="11"/>
  <c r="D22" i="11"/>
  <c r="E21" i="11"/>
  <c r="D21" i="11"/>
  <c r="E20" i="11"/>
  <c r="D20" i="11"/>
  <c r="E19" i="11"/>
  <c r="D19" i="11"/>
  <c r="E18" i="11"/>
  <c r="D18" i="11"/>
  <c r="E17" i="11"/>
  <c r="D17" i="11"/>
  <c r="E16" i="11"/>
  <c r="D16" i="11"/>
  <c r="E15" i="11"/>
  <c r="D15" i="11"/>
  <c r="E14" i="11"/>
  <c r="D14" i="11"/>
  <c r="E13" i="11"/>
  <c r="D13" i="11"/>
  <c r="E12" i="11"/>
  <c r="D12" i="11"/>
  <c r="E11" i="11"/>
  <c r="D11" i="11"/>
  <c r="E10" i="11"/>
  <c r="D10" i="11"/>
  <c r="E9" i="11"/>
  <c r="D9" i="11"/>
  <c r="E8" i="11"/>
  <c r="D8" i="11"/>
  <c r="E7" i="11"/>
  <c r="D7" i="11"/>
  <c r="E6" i="11"/>
  <c r="D6" i="11"/>
  <c r="E5" i="11"/>
  <c r="D5" i="11"/>
  <c r="E4" i="11"/>
  <c r="D4" i="11"/>
  <c r="E3" i="11"/>
  <c r="E35" i="11" s="1"/>
  <c r="D36" i="11" s="1"/>
  <c r="D3" i="11"/>
  <c r="C29" i="10"/>
  <c r="B29" i="10"/>
  <c r="D29" i="10" s="1"/>
  <c r="D28" i="10"/>
  <c r="D27" i="10"/>
  <c r="E27" i="10" s="1"/>
  <c r="D26" i="10"/>
  <c r="D25" i="10"/>
  <c r="E25" i="10" s="1"/>
  <c r="D24" i="10"/>
  <c r="D23" i="10"/>
  <c r="E23" i="10" s="1"/>
  <c r="D22" i="10"/>
  <c r="D21" i="10"/>
  <c r="E21" i="10" s="1"/>
  <c r="D20" i="10"/>
  <c r="D19" i="10"/>
  <c r="E19" i="10" s="1"/>
  <c r="D18" i="10"/>
  <c r="D17" i="10"/>
  <c r="E17" i="10" s="1"/>
  <c r="D16" i="10"/>
  <c r="D15" i="10"/>
  <c r="E15" i="10" s="1"/>
  <c r="D14" i="10"/>
  <c r="D13" i="10"/>
  <c r="E13" i="10" s="1"/>
  <c r="D12" i="10"/>
  <c r="D11" i="10"/>
  <c r="E11" i="10" s="1"/>
  <c r="D10" i="10"/>
  <c r="D9" i="10"/>
  <c r="E9" i="10" s="1"/>
  <c r="D8" i="10"/>
  <c r="D7" i="10"/>
  <c r="E7" i="10" s="1"/>
  <c r="D6" i="10"/>
  <c r="D5" i="10"/>
  <c r="E5" i="10" s="1"/>
  <c r="D4" i="10"/>
  <c r="G130" i="9"/>
  <c r="G129" i="9"/>
  <c r="H129" i="9" s="1"/>
  <c r="G128" i="9"/>
  <c r="G127" i="9"/>
  <c r="G126" i="9"/>
  <c r="G125" i="9"/>
  <c r="H125" i="9" s="1"/>
  <c r="G124" i="9"/>
  <c r="G123" i="9"/>
  <c r="G122" i="9"/>
  <c r="G121" i="9"/>
  <c r="H121" i="9" s="1"/>
  <c r="G120" i="9"/>
  <c r="G119" i="9"/>
  <c r="G118" i="9"/>
  <c r="G117" i="9"/>
  <c r="H117" i="9" s="1"/>
  <c r="G116" i="9"/>
  <c r="G115" i="9"/>
  <c r="G114" i="9"/>
  <c r="G113" i="9"/>
  <c r="H113" i="9" s="1"/>
  <c r="G112" i="9"/>
  <c r="G111" i="9"/>
  <c r="G110" i="9"/>
  <c r="G109" i="9"/>
  <c r="H109" i="9" s="1"/>
  <c r="G108" i="9"/>
  <c r="G107" i="9"/>
  <c r="G106" i="9"/>
  <c r="G105" i="9"/>
  <c r="H105" i="9" s="1"/>
  <c r="G104" i="9"/>
  <c r="G103" i="9"/>
  <c r="G102" i="9"/>
  <c r="G101" i="9"/>
  <c r="H101" i="9" s="1"/>
  <c r="G100" i="9"/>
  <c r="G99" i="9"/>
  <c r="G98" i="9"/>
  <c r="G97" i="9"/>
  <c r="H97" i="9" s="1"/>
  <c r="G96" i="9"/>
  <c r="G95" i="9"/>
  <c r="G94" i="9"/>
  <c r="G93" i="9"/>
  <c r="H93" i="9" s="1"/>
  <c r="G92" i="9"/>
  <c r="G91" i="9"/>
  <c r="G90" i="9"/>
  <c r="G89" i="9"/>
  <c r="H89" i="9" s="1"/>
  <c r="G88" i="9"/>
  <c r="G87" i="9"/>
  <c r="G86" i="9"/>
  <c r="G85" i="9"/>
  <c r="H85" i="9" s="1"/>
  <c r="G84" i="9"/>
  <c r="G83" i="9"/>
  <c r="G82" i="9"/>
  <c r="G81" i="9"/>
  <c r="H81" i="9" s="1"/>
  <c r="G80" i="9"/>
  <c r="G79" i="9"/>
  <c r="G78" i="9"/>
  <c r="G77" i="9"/>
  <c r="H77" i="9" s="1"/>
  <c r="G76" i="9"/>
  <c r="G75" i="9"/>
  <c r="G74" i="9"/>
  <c r="G73" i="9"/>
  <c r="H73" i="9" s="1"/>
  <c r="G72" i="9"/>
  <c r="G71" i="9"/>
  <c r="G70" i="9"/>
  <c r="G69" i="9"/>
  <c r="H69" i="9" s="1"/>
  <c r="G68" i="9"/>
  <c r="G67" i="9"/>
  <c r="G66" i="9"/>
  <c r="G65" i="9"/>
  <c r="H65" i="9" s="1"/>
  <c r="G64" i="9"/>
  <c r="G63" i="9"/>
  <c r="G62" i="9"/>
  <c r="G61" i="9"/>
  <c r="H61" i="9" s="1"/>
  <c r="G60" i="9"/>
  <c r="G59" i="9"/>
  <c r="G58" i="9"/>
  <c r="G57" i="9"/>
  <c r="H57" i="9" s="1"/>
  <c r="G56" i="9"/>
  <c r="G55" i="9"/>
  <c r="G54" i="9"/>
  <c r="G53" i="9"/>
  <c r="H53" i="9" s="1"/>
  <c r="G52" i="9"/>
  <c r="G51" i="9"/>
  <c r="G50" i="9"/>
  <c r="G49" i="9"/>
  <c r="H49" i="9" s="1"/>
  <c r="G48" i="9"/>
  <c r="G47" i="9"/>
  <c r="G46" i="9"/>
  <c r="G45" i="9"/>
  <c r="H45" i="9" s="1"/>
  <c r="G44" i="9"/>
  <c r="G43" i="9"/>
  <c r="G42" i="9"/>
  <c r="G41" i="9"/>
  <c r="H41" i="9" s="1"/>
  <c r="G40" i="9"/>
  <c r="G39" i="9"/>
  <c r="G38" i="9"/>
  <c r="G37" i="9"/>
  <c r="H37" i="9" s="1"/>
  <c r="G36" i="9"/>
  <c r="G35" i="9"/>
  <c r="G34" i="9"/>
  <c r="G33" i="9"/>
  <c r="H33" i="9" s="1"/>
  <c r="L27" i="9"/>
  <c r="L26" i="9"/>
  <c r="L25" i="9"/>
  <c r="L24" i="9"/>
  <c r="L23" i="9"/>
  <c r="L22" i="9"/>
  <c r="L21" i="9"/>
  <c r="L20" i="9"/>
  <c r="L19" i="9"/>
  <c r="L18" i="9"/>
  <c r="L17" i="9"/>
  <c r="L16" i="9"/>
  <c r="L15" i="9"/>
  <c r="L14" i="9"/>
  <c r="L13" i="9"/>
  <c r="L12" i="9"/>
  <c r="L11" i="9"/>
  <c r="L10" i="9"/>
  <c r="C10" i="9"/>
  <c r="L9" i="9"/>
  <c r="L8" i="9"/>
  <c r="L7" i="9"/>
  <c r="L6" i="9"/>
  <c r="L5" i="9"/>
  <c r="L4" i="9"/>
  <c r="L3" i="9"/>
  <c r="H130" i="9" s="1"/>
  <c r="D31" i="8"/>
  <c r="C31" i="8"/>
  <c r="B31" i="8"/>
  <c r="E28" i="8" s="1"/>
  <c r="E30" i="8"/>
  <c r="E29" i="8"/>
  <c r="E27" i="8"/>
  <c r="E26" i="8"/>
  <c r="E25" i="8"/>
  <c r="E23" i="8"/>
  <c r="E22" i="8"/>
  <c r="E21" i="8"/>
  <c r="E19" i="8"/>
  <c r="E18" i="8"/>
  <c r="E17" i="8"/>
  <c r="E15" i="8"/>
  <c r="E14" i="8"/>
  <c r="E13" i="8"/>
  <c r="E11" i="8"/>
  <c r="E10" i="8"/>
  <c r="E9" i="8"/>
  <c r="E7" i="8"/>
  <c r="E6" i="8"/>
  <c r="E5" i="8"/>
  <c r="E3" i="8"/>
  <c r="Z31" i="7"/>
  <c r="Y31" i="7"/>
  <c r="X31" i="7"/>
  <c r="W31" i="7"/>
  <c r="V31" i="7"/>
  <c r="U31" i="7"/>
  <c r="T31" i="7"/>
  <c r="S31" i="7"/>
  <c r="R31" i="7"/>
  <c r="Q31" i="7"/>
  <c r="P31" i="7"/>
  <c r="O31" i="7"/>
  <c r="N31" i="7"/>
  <c r="M31" i="7"/>
  <c r="L31" i="7"/>
  <c r="K31" i="7"/>
  <c r="J31" i="7"/>
  <c r="I31" i="7"/>
  <c r="H31" i="7"/>
  <c r="G31" i="7"/>
  <c r="F31" i="7"/>
  <c r="E31" i="7"/>
  <c r="D31" i="7"/>
  <c r="C31" i="7"/>
  <c r="B31" i="7"/>
  <c r="AA30" i="7"/>
  <c r="AA29" i="7"/>
  <c r="AA28" i="7"/>
  <c r="AA27" i="7"/>
  <c r="AA26" i="7"/>
  <c r="AA25" i="7"/>
  <c r="AA24" i="7"/>
  <c r="AA23" i="7"/>
  <c r="AA22" i="7"/>
  <c r="AA21" i="7"/>
  <c r="AA20" i="7"/>
  <c r="AA19" i="7"/>
  <c r="AA18" i="7"/>
  <c r="AA17" i="7"/>
  <c r="AA16" i="7"/>
  <c r="AA15" i="7"/>
  <c r="AA14" i="7"/>
  <c r="AA13" i="7"/>
  <c r="AA12" i="7"/>
  <c r="AA11" i="7"/>
  <c r="AA10" i="7"/>
  <c r="AA9" i="7"/>
  <c r="AA8" i="7"/>
  <c r="AA7" i="7"/>
  <c r="AA6" i="7"/>
  <c r="AA5" i="7"/>
  <c r="AA4" i="7"/>
  <c r="AA3" i="7"/>
  <c r="G32" i="6"/>
  <c r="H32" i="6" s="1"/>
  <c r="F32" i="6"/>
  <c r="E32" i="6"/>
  <c r="C32" i="6"/>
  <c r="B32" i="6"/>
  <c r="D32" i="6" s="1"/>
  <c r="H31" i="6"/>
  <c r="F31" i="6"/>
  <c r="D31" i="6"/>
  <c r="I31" i="6" s="1"/>
  <c r="H30" i="6"/>
  <c r="F30" i="6"/>
  <c r="D30" i="6"/>
  <c r="I30" i="6" s="1"/>
  <c r="I29" i="6"/>
  <c r="H29" i="6"/>
  <c r="F29" i="6"/>
  <c r="D29" i="6"/>
  <c r="H28" i="6"/>
  <c r="F28" i="6"/>
  <c r="D28" i="6"/>
  <c r="I28" i="6" s="1"/>
  <c r="H27" i="6"/>
  <c r="F27" i="6"/>
  <c r="D27" i="6"/>
  <c r="H26" i="6"/>
  <c r="F26" i="6"/>
  <c r="D26" i="6"/>
  <c r="I26" i="6" s="1"/>
  <c r="I25" i="6"/>
  <c r="H25" i="6"/>
  <c r="F25" i="6"/>
  <c r="D25" i="6"/>
  <c r="H24" i="6"/>
  <c r="F24" i="6"/>
  <c r="D24" i="6"/>
  <c r="I24" i="6" s="1"/>
  <c r="H23" i="6"/>
  <c r="F23" i="6"/>
  <c r="D23" i="6"/>
  <c r="H22" i="6"/>
  <c r="F22" i="6"/>
  <c r="D22" i="6"/>
  <c r="I22" i="6" s="1"/>
  <c r="I21" i="6"/>
  <c r="H21" i="6"/>
  <c r="F21" i="6"/>
  <c r="D21" i="6"/>
  <c r="H20" i="6"/>
  <c r="F20" i="6"/>
  <c r="D20" i="6"/>
  <c r="I20" i="6" s="1"/>
  <c r="H19" i="6"/>
  <c r="F19" i="6"/>
  <c r="D19" i="6"/>
  <c r="H18" i="6"/>
  <c r="F18" i="6"/>
  <c r="D18" i="6"/>
  <c r="I17" i="6"/>
  <c r="H17" i="6"/>
  <c r="F17" i="6"/>
  <c r="D17" i="6"/>
  <c r="H16" i="6"/>
  <c r="F16" i="6"/>
  <c r="D16" i="6"/>
  <c r="I16" i="6" s="1"/>
  <c r="H15" i="6"/>
  <c r="F15" i="6"/>
  <c r="D15" i="6"/>
  <c r="I15" i="6" s="1"/>
  <c r="H14" i="6"/>
  <c r="F14" i="6"/>
  <c r="D14" i="6"/>
  <c r="I14" i="6" s="1"/>
  <c r="I13" i="6"/>
  <c r="H13" i="6"/>
  <c r="F13" i="6"/>
  <c r="D13" i="6"/>
  <c r="H12" i="6"/>
  <c r="F12" i="6"/>
  <c r="D12" i="6"/>
  <c r="I12" i="6" s="1"/>
  <c r="H11" i="6"/>
  <c r="F11" i="6"/>
  <c r="D11" i="6"/>
  <c r="H10" i="6"/>
  <c r="F10" i="6"/>
  <c r="D10" i="6"/>
  <c r="I10" i="6" s="1"/>
  <c r="I9" i="6"/>
  <c r="H9" i="6"/>
  <c r="F9" i="6"/>
  <c r="D9" i="6"/>
  <c r="H8" i="6"/>
  <c r="F8" i="6"/>
  <c r="D8" i="6"/>
  <c r="I8" i="6" s="1"/>
  <c r="H7" i="6"/>
  <c r="F7" i="6"/>
  <c r="D7" i="6"/>
  <c r="H6" i="6"/>
  <c r="F6" i="6"/>
  <c r="D6" i="6"/>
  <c r="I5" i="6"/>
  <c r="H5" i="6"/>
  <c r="F5" i="6"/>
  <c r="D5" i="6"/>
  <c r="H4" i="6"/>
  <c r="F4" i="6"/>
  <c r="D4" i="6"/>
  <c r="I4" i="6" s="1"/>
  <c r="C32" i="5"/>
  <c r="B32" i="5"/>
  <c r="D31" i="5"/>
  <c r="E31" i="5" s="1"/>
  <c r="D30" i="5"/>
  <c r="E30" i="5" s="1"/>
  <c r="E29" i="5"/>
  <c r="D29" i="5"/>
  <c r="D28" i="5"/>
  <c r="E28" i="5" s="1"/>
  <c r="D27" i="5"/>
  <c r="E27" i="5" s="1"/>
  <c r="E26" i="5"/>
  <c r="D26" i="5"/>
  <c r="E25" i="5"/>
  <c r="D25" i="5"/>
  <c r="D24" i="5"/>
  <c r="E24" i="5" s="1"/>
  <c r="D23" i="5"/>
  <c r="E23" i="5" s="1"/>
  <c r="D22" i="5"/>
  <c r="E22" i="5" s="1"/>
  <c r="E21" i="5"/>
  <c r="D21" i="5"/>
  <c r="D20" i="5"/>
  <c r="E20" i="5" s="1"/>
  <c r="D19" i="5"/>
  <c r="E19" i="5" s="1"/>
  <c r="E18" i="5"/>
  <c r="D18" i="5"/>
  <c r="E17" i="5"/>
  <c r="D17" i="5"/>
  <c r="D16" i="5"/>
  <c r="E16" i="5" s="1"/>
  <c r="D15" i="5"/>
  <c r="E15" i="5" s="1"/>
  <c r="D14" i="5"/>
  <c r="E14" i="5" s="1"/>
  <c r="E13" i="5"/>
  <c r="D13" i="5"/>
  <c r="D12" i="5"/>
  <c r="E12" i="5" s="1"/>
  <c r="D11" i="5"/>
  <c r="E11" i="5" s="1"/>
  <c r="E10" i="5"/>
  <c r="D10" i="5"/>
  <c r="E9" i="5"/>
  <c r="D9" i="5"/>
  <c r="D8" i="5"/>
  <c r="E8" i="5" s="1"/>
  <c r="D7" i="5"/>
  <c r="E7" i="5" s="1"/>
  <c r="D6" i="5"/>
  <c r="E6" i="5" s="1"/>
  <c r="E5" i="5"/>
  <c r="D5" i="5"/>
  <c r="D4" i="5"/>
  <c r="E4" i="5" s="1"/>
  <c r="D40" i="4"/>
  <c r="C41" i="4" s="1"/>
  <c r="C32" i="4"/>
  <c r="B32" i="4"/>
  <c r="D32" i="4" s="1"/>
  <c r="D31" i="4"/>
  <c r="D30" i="4"/>
  <c r="D29" i="4"/>
  <c r="D28" i="4"/>
  <c r="D27" i="4"/>
  <c r="D26" i="4"/>
  <c r="D25" i="4"/>
  <c r="D24" i="4"/>
  <c r="D23" i="4"/>
  <c r="D22" i="4"/>
  <c r="D21" i="4"/>
  <c r="D20" i="4"/>
  <c r="D19" i="4"/>
  <c r="D18" i="4"/>
  <c r="D17" i="4"/>
  <c r="D16" i="4"/>
  <c r="D15" i="4"/>
  <c r="D14" i="4"/>
  <c r="D13" i="4"/>
  <c r="D12" i="4"/>
  <c r="D11" i="4"/>
  <c r="D10" i="4"/>
  <c r="D9" i="4"/>
  <c r="D8" i="4"/>
  <c r="D7" i="4"/>
  <c r="D38" i="4" s="1"/>
  <c r="C39" i="4" s="1"/>
  <c r="D6" i="4"/>
  <c r="D5" i="4"/>
  <c r="D4" i="4"/>
  <c r="D28" i="3"/>
  <c r="E32" i="5" l="1"/>
  <c r="D32" i="5"/>
  <c r="E28" i="4"/>
  <c r="B29" i="2" s="1"/>
  <c r="E37" i="5"/>
  <c r="D38" i="5" s="1"/>
  <c r="F27" i="5"/>
  <c r="C28" i="2" s="1"/>
  <c r="I19" i="6"/>
  <c r="D41" i="4"/>
  <c r="C42" i="4" s="1"/>
  <c r="I6" i="6"/>
  <c r="I11" i="6"/>
  <c r="I27" i="6"/>
  <c r="Z38" i="7"/>
  <c r="Y39" i="7" s="1"/>
  <c r="AB21" i="7" s="1"/>
  <c r="E23" i="2" s="1"/>
  <c r="Z37" i="7"/>
  <c r="Y38" i="7" s="1"/>
  <c r="Z36" i="7"/>
  <c r="Y37" i="7" s="1"/>
  <c r="Z39" i="7"/>
  <c r="Y40" i="7" s="1"/>
  <c r="AB24" i="7" s="1"/>
  <c r="E26" i="2" s="1"/>
  <c r="AB27" i="7"/>
  <c r="E29" i="2" s="1"/>
  <c r="E22" i="10"/>
  <c r="E14" i="10"/>
  <c r="E6" i="10"/>
  <c r="E24" i="10"/>
  <c r="E16" i="10"/>
  <c r="E8" i="10"/>
  <c r="E26" i="10"/>
  <c r="E18" i="10"/>
  <c r="E10" i="10"/>
  <c r="E28" i="10"/>
  <c r="E20" i="10"/>
  <c r="E12" i="10"/>
  <c r="E4" i="10"/>
  <c r="E24" i="4"/>
  <c r="B25" i="2" s="1"/>
  <c r="E40" i="5"/>
  <c r="D41" i="5" s="1"/>
  <c r="F13" i="5" s="1"/>
  <c r="C14" i="2" s="1"/>
  <c r="E38" i="5"/>
  <c r="D39" i="5" s="1"/>
  <c r="F5" i="5" s="1"/>
  <c r="C6" i="2" s="1"/>
  <c r="F9" i="5"/>
  <c r="C10" i="2" s="1"/>
  <c r="F24" i="5"/>
  <c r="C25" i="2" s="1"/>
  <c r="E39" i="5"/>
  <c r="D40" i="5" s="1"/>
  <c r="F6" i="5" s="1"/>
  <c r="C7" i="2" s="1"/>
  <c r="I18" i="6"/>
  <c r="F19" i="5"/>
  <c r="C20" i="2" s="1"/>
  <c r="F29" i="5"/>
  <c r="C30" i="2" s="1"/>
  <c r="F16" i="5"/>
  <c r="C17" i="2" s="1"/>
  <c r="I32" i="6"/>
  <c r="AB4" i="7"/>
  <c r="E6" i="2" s="1"/>
  <c r="AB12" i="7"/>
  <c r="E14" i="2" s="1"/>
  <c r="E16" i="4"/>
  <c r="B17" i="2" s="1"/>
  <c r="F11" i="5"/>
  <c r="C12" i="2" s="1"/>
  <c r="F21" i="5"/>
  <c r="C22" i="2" s="1"/>
  <c r="I7" i="6"/>
  <c r="I39" i="6" s="1"/>
  <c r="H40" i="6" s="1"/>
  <c r="I23" i="6"/>
  <c r="AB5" i="7"/>
  <c r="E7" i="2" s="1"/>
  <c r="AB13" i="7"/>
  <c r="E15" i="2" s="1"/>
  <c r="D39" i="4"/>
  <c r="C40" i="4" s="1"/>
  <c r="E7" i="4" s="1"/>
  <c r="B8" i="2" s="1"/>
  <c r="H35" i="9"/>
  <c r="H39" i="9"/>
  <c r="H43" i="9"/>
  <c r="H47" i="9"/>
  <c r="C4" i="9" s="1"/>
  <c r="H51" i="9"/>
  <c r="H55" i="9"/>
  <c r="H59" i="9"/>
  <c r="C9" i="9" s="1"/>
  <c r="H63" i="9"/>
  <c r="H67" i="9"/>
  <c r="H71" i="9"/>
  <c r="H75" i="9"/>
  <c r="H79" i="9"/>
  <c r="H83" i="9"/>
  <c r="H87" i="9"/>
  <c r="H91" i="9"/>
  <c r="C17" i="9" s="1"/>
  <c r="H95" i="9"/>
  <c r="H99" i="9"/>
  <c r="C18" i="9" s="1"/>
  <c r="H103" i="9"/>
  <c r="H107" i="9"/>
  <c r="H111" i="9"/>
  <c r="H115" i="9"/>
  <c r="H119" i="9"/>
  <c r="H123" i="9"/>
  <c r="C25" i="9" s="1"/>
  <c r="H127" i="9"/>
  <c r="E36" i="11"/>
  <c r="D37" i="11" s="1"/>
  <c r="H36" i="9"/>
  <c r="H40" i="9"/>
  <c r="H44" i="9"/>
  <c r="H48" i="9"/>
  <c r="C6" i="9" s="1"/>
  <c r="H52" i="9"/>
  <c r="C5" i="9" s="1"/>
  <c r="H56" i="9"/>
  <c r="H60" i="9"/>
  <c r="H64" i="9"/>
  <c r="H68" i="9"/>
  <c r="H72" i="9"/>
  <c r="H76" i="9"/>
  <c r="H80" i="9"/>
  <c r="H84" i="9"/>
  <c r="H88" i="9"/>
  <c r="H92" i="9"/>
  <c r="H96" i="9"/>
  <c r="H100" i="9"/>
  <c r="H104" i="9"/>
  <c r="H108" i="9"/>
  <c r="H112" i="9"/>
  <c r="C21" i="9" s="1"/>
  <c r="H116" i="9"/>
  <c r="H120" i="9"/>
  <c r="C24" i="9" s="1"/>
  <c r="H124" i="9"/>
  <c r="H128" i="9"/>
  <c r="C27" i="9" s="1"/>
  <c r="E37" i="11"/>
  <c r="D38" i="11" s="1"/>
  <c r="E4" i="8"/>
  <c r="E8" i="8"/>
  <c r="E12" i="8"/>
  <c r="E16" i="8"/>
  <c r="E20" i="8"/>
  <c r="E24" i="8"/>
  <c r="E38" i="11"/>
  <c r="D39" i="11" s="1"/>
  <c r="F8" i="11" s="1"/>
  <c r="D9" i="3" s="1"/>
  <c r="H34" i="9"/>
  <c r="H38" i="9"/>
  <c r="C11" i="9" s="1"/>
  <c r="H42" i="9"/>
  <c r="C19" i="9" s="1"/>
  <c r="H46" i="9"/>
  <c r="H50" i="9"/>
  <c r="H54" i="9"/>
  <c r="C7" i="9" s="1"/>
  <c r="H58" i="9"/>
  <c r="C8" i="9" s="1"/>
  <c r="H62" i="9"/>
  <c r="H66" i="9"/>
  <c r="C12" i="9" s="1"/>
  <c r="H70" i="9"/>
  <c r="H74" i="9"/>
  <c r="H78" i="9"/>
  <c r="H82" i="9"/>
  <c r="H86" i="9"/>
  <c r="H90" i="9"/>
  <c r="H94" i="9"/>
  <c r="H98" i="9"/>
  <c r="H102" i="9"/>
  <c r="H106" i="9"/>
  <c r="H110" i="9"/>
  <c r="H114" i="9"/>
  <c r="C22" i="9" s="1"/>
  <c r="H118" i="9"/>
  <c r="C23" i="9" s="1"/>
  <c r="H122" i="9"/>
  <c r="H126" i="9"/>
  <c r="C26" i="9" s="1"/>
  <c r="E30" i="4" l="1"/>
  <c r="B31" i="2" s="1"/>
  <c r="F10" i="11"/>
  <c r="D11" i="3" s="1"/>
  <c r="AB25" i="7"/>
  <c r="E27" i="2" s="1"/>
  <c r="F4" i="5"/>
  <c r="C5" i="2" s="1"/>
  <c r="AB19" i="7"/>
  <c r="E21" i="2" s="1"/>
  <c r="E21" i="4"/>
  <c r="B22" i="2" s="1"/>
  <c r="E5" i="4"/>
  <c r="B6" i="2" s="1"/>
  <c r="E19" i="4"/>
  <c r="B20" i="2" s="1"/>
  <c r="E31" i="4"/>
  <c r="B32" i="2" s="1"/>
  <c r="E15" i="4"/>
  <c r="B16" i="2" s="1"/>
  <c r="E29" i="4"/>
  <c r="B30" i="2" s="1"/>
  <c r="E13" i="4"/>
  <c r="B14" i="2" s="1"/>
  <c r="E25" i="4"/>
  <c r="B26" i="2" s="1"/>
  <c r="E9" i="4"/>
  <c r="B10" i="2" s="1"/>
  <c r="E11" i="4"/>
  <c r="B12" i="2" s="1"/>
  <c r="E17" i="4"/>
  <c r="B18" i="2" s="1"/>
  <c r="E23" i="4"/>
  <c r="B24" i="2" s="1"/>
  <c r="E27" i="4"/>
  <c r="B28" i="2" s="1"/>
  <c r="F20" i="11"/>
  <c r="D21" i="3" s="1"/>
  <c r="F8" i="5"/>
  <c r="C9" i="2" s="1"/>
  <c r="E26" i="4"/>
  <c r="B27" i="2" s="1"/>
  <c r="F6" i="11"/>
  <c r="D7" i="3" s="1"/>
  <c r="AB11" i="7"/>
  <c r="E13" i="2" s="1"/>
  <c r="F25" i="11"/>
  <c r="D26" i="3" s="1"/>
  <c r="F16" i="11"/>
  <c r="D17" i="3" s="1"/>
  <c r="AB23" i="7"/>
  <c r="E25" i="2" s="1"/>
  <c r="C3" i="9"/>
  <c r="AB17" i="7"/>
  <c r="E19" i="2" s="1"/>
  <c r="F30" i="5"/>
  <c r="C31" i="2" s="1"/>
  <c r="F10" i="5"/>
  <c r="C11" i="2" s="1"/>
  <c r="F18" i="5"/>
  <c r="C19" i="2" s="1"/>
  <c r="F26" i="5"/>
  <c r="C27" i="2" s="1"/>
  <c r="AB30" i="7"/>
  <c r="E32" i="2" s="1"/>
  <c r="AB26" i="7"/>
  <c r="E28" i="2" s="1"/>
  <c r="AB22" i="7"/>
  <c r="E24" i="2" s="1"/>
  <c r="AB18" i="7"/>
  <c r="E20" i="2" s="1"/>
  <c r="AB14" i="7"/>
  <c r="E16" i="2" s="1"/>
  <c r="AB10" i="7"/>
  <c r="E12" i="2" s="1"/>
  <c r="AB6" i="7"/>
  <c r="E8" i="2" s="1"/>
  <c r="I37" i="6"/>
  <c r="H38" i="6" s="1"/>
  <c r="F12" i="11"/>
  <c r="D13" i="3" s="1"/>
  <c r="AB15" i="7"/>
  <c r="E17" i="2" s="1"/>
  <c r="AB16" i="7"/>
  <c r="E18" i="2" s="1"/>
  <c r="E18" i="4"/>
  <c r="B19" i="2" s="1"/>
  <c r="D38" i="8"/>
  <c r="C39" i="8" s="1"/>
  <c r="D36" i="8"/>
  <c r="C37" i="8" s="1"/>
  <c r="C15" i="9"/>
  <c r="C14" i="9"/>
  <c r="AB9" i="7"/>
  <c r="E11" i="2" s="1"/>
  <c r="AB28" i="7"/>
  <c r="E30" i="2" s="1"/>
  <c r="AB3" i="7"/>
  <c r="E5" i="2" s="1"/>
  <c r="F25" i="5"/>
  <c r="C26" i="2" s="1"/>
  <c r="AB8" i="7"/>
  <c r="E10" i="2" s="1"/>
  <c r="F14" i="5"/>
  <c r="C15" i="2" s="1"/>
  <c r="F28" i="5"/>
  <c r="C29" i="2" s="1"/>
  <c r="F21" i="11"/>
  <c r="D22" i="3" s="1"/>
  <c r="F13" i="11"/>
  <c r="D14" i="3" s="1"/>
  <c r="F5" i="11"/>
  <c r="D6" i="3" s="1"/>
  <c r="F23" i="11"/>
  <c r="D24" i="3" s="1"/>
  <c r="F15" i="11"/>
  <c r="D16" i="3" s="1"/>
  <c r="F7" i="11"/>
  <c r="D8" i="3" s="1"/>
  <c r="F17" i="11"/>
  <c r="D18" i="3" s="1"/>
  <c r="F9" i="11"/>
  <c r="D10" i="3" s="1"/>
  <c r="F19" i="11"/>
  <c r="D20" i="3" s="1"/>
  <c r="F11" i="11"/>
  <c r="D12" i="3" s="1"/>
  <c r="F3" i="11"/>
  <c r="D4" i="3" s="1"/>
  <c r="E4" i="4"/>
  <c r="B5" i="2" s="1"/>
  <c r="C16" i="9"/>
  <c r="D39" i="8"/>
  <c r="C40" i="8" s="1"/>
  <c r="F4" i="8" s="1"/>
  <c r="F6" i="2" s="1"/>
  <c r="AB7" i="7"/>
  <c r="E9" i="2" s="1"/>
  <c r="C20" i="9"/>
  <c r="AB29" i="7"/>
  <c r="E31" i="2" s="1"/>
  <c r="AB20" i="7"/>
  <c r="E22" i="2" s="1"/>
  <c r="I40" i="6"/>
  <c r="H41" i="6" s="1"/>
  <c r="F26" i="11"/>
  <c r="D27" i="3" s="1"/>
  <c r="E8" i="4"/>
  <c r="B9" i="2" s="1"/>
  <c r="F20" i="5"/>
  <c r="C21" i="2" s="1"/>
  <c r="F4" i="11"/>
  <c r="D5" i="3" s="1"/>
  <c r="F22" i="5"/>
  <c r="C23" i="2" s="1"/>
  <c r="E12" i="4"/>
  <c r="B13" i="2" s="1"/>
  <c r="F23" i="5"/>
  <c r="C24" i="2" s="1"/>
  <c r="C13" i="9"/>
  <c r="F31" i="5"/>
  <c r="C32" i="2" s="1"/>
  <c r="I38" i="6"/>
  <c r="H39" i="6" s="1"/>
  <c r="F22" i="11"/>
  <c r="D23" i="3" s="1"/>
  <c r="E10" i="4"/>
  <c r="B11" i="2" s="1"/>
  <c r="E34" i="10"/>
  <c r="D35" i="10" s="1"/>
  <c r="E29" i="10"/>
  <c r="E37" i="10"/>
  <c r="D38" i="10" s="1"/>
  <c r="F26" i="10" s="1"/>
  <c r="C26" i="3" s="1"/>
  <c r="E36" i="10"/>
  <c r="D37" i="10" s="1"/>
  <c r="F4" i="10"/>
  <c r="C4" i="3" s="1"/>
  <c r="E35" i="10"/>
  <c r="D36" i="10" s="1"/>
  <c r="F16" i="10"/>
  <c r="C16" i="3" s="1"/>
  <c r="F15" i="5"/>
  <c r="C16" i="2" s="1"/>
  <c r="E6" i="4"/>
  <c r="B7" i="2" s="1"/>
  <c r="F17" i="5"/>
  <c r="C18" i="2" s="1"/>
  <c r="D37" i="8"/>
  <c r="C38" i="8" s="1"/>
  <c r="F20" i="8" s="1"/>
  <c r="F22" i="2" s="1"/>
  <c r="F18" i="11"/>
  <c r="D19" i="3" s="1"/>
  <c r="E14" i="4"/>
  <c r="B15" i="2" s="1"/>
  <c r="E22" i="4"/>
  <c r="B23" i="2" s="1"/>
  <c r="F12" i="5"/>
  <c r="C13" i="2" s="1"/>
  <c r="F14" i="11"/>
  <c r="D15" i="3" s="1"/>
  <c r="E20" i="4"/>
  <c r="B21" i="2" s="1"/>
  <c r="F24" i="11"/>
  <c r="D25" i="3" s="1"/>
  <c r="F7" i="5"/>
  <c r="C8" i="2" s="1"/>
  <c r="J12" i="6" l="1"/>
  <c r="D13" i="2" s="1"/>
  <c r="G13" i="2" s="1"/>
  <c r="J9" i="6"/>
  <c r="D10" i="2" s="1"/>
  <c r="J14" i="6"/>
  <c r="D15" i="2" s="1"/>
  <c r="G15" i="2" s="1"/>
  <c r="J8" i="6"/>
  <c r="D9" i="2" s="1"/>
  <c r="G9" i="2" s="1"/>
  <c r="J24" i="6"/>
  <c r="D25" i="2" s="1"/>
  <c r="G25" i="2" s="1"/>
  <c r="J30" i="6"/>
  <c r="D31" i="2" s="1"/>
  <c r="J25" i="6"/>
  <c r="D26" i="2" s="1"/>
  <c r="J5" i="6"/>
  <c r="D6" i="2" s="1"/>
  <c r="J4" i="6"/>
  <c r="D5" i="2" s="1"/>
  <c r="J15" i="6"/>
  <c r="D16" i="2" s="1"/>
  <c r="J22" i="6"/>
  <c r="D23" i="2" s="1"/>
  <c r="J26" i="6"/>
  <c r="D27" i="2" s="1"/>
  <c r="G27" i="2" s="1"/>
  <c r="J10" i="6"/>
  <c r="D11" i="2" s="1"/>
  <c r="G11" i="2" s="1"/>
  <c r="J16" i="6"/>
  <c r="D17" i="2" s="1"/>
  <c r="J21" i="6"/>
  <c r="D22" i="2" s="1"/>
  <c r="J13" i="6"/>
  <c r="D14" i="2" s="1"/>
  <c r="J28" i="6"/>
  <c r="D29" i="2" s="1"/>
  <c r="J20" i="6"/>
  <c r="D21" i="2" s="1"/>
  <c r="J31" i="6"/>
  <c r="D32" i="2" s="1"/>
  <c r="J17" i="6"/>
  <c r="D18" i="2" s="1"/>
  <c r="G18" i="2" s="1"/>
  <c r="J29" i="6"/>
  <c r="D30" i="2" s="1"/>
  <c r="G30" i="2" s="1"/>
  <c r="F14" i="10"/>
  <c r="C14" i="3" s="1"/>
  <c r="F8" i="8"/>
  <c r="F10" i="2" s="1"/>
  <c r="F22" i="10"/>
  <c r="C22" i="3" s="1"/>
  <c r="F28" i="10"/>
  <c r="C28" i="3" s="1"/>
  <c r="F16" i="8"/>
  <c r="F18" i="2" s="1"/>
  <c r="C28" i="9"/>
  <c r="D15" i="9" s="1"/>
  <c r="F10" i="10"/>
  <c r="C10" i="3" s="1"/>
  <c r="G16" i="2"/>
  <c r="J6" i="6"/>
  <c r="D7" i="2" s="1"/>
  <c r="G7" i="2" s="1"/>
  <c r="F18" i="10"/>
  <c r="C18" i="3" s="1"/>
  <c r="F8" i="10"/>
  <c r="C8" i="3" s="1"/>
  <c r="F24" i="8"/>
  <c r="F26" i="2" s="1"/>
  <c r="G26" i="2" s="1"/>
  <c r="G23" i="2"/>
  <c r="F9" i="10"/>
  <c r="C9" i="3" s="1"/>
  <c r="F17" i="10"/>
  <c r="C17" i="3" s="1"/>
  <c r="F11" i="10"/>
  <c r="C11" i="3" s="1"/>
  <c r="F25" i="10"/>
  <c r="C25" i="3" s="1"/>
  <c r="F19" i="10"/>
  <c r="C19" i="3" s="1"/>
  <c r="F27" i="10"/>
  <c r="C27" i="3" s="1"/>
  <c r="F5" i="10"/>
  <c r="C5" i="3" s="1"/>
  <c r="F13" i="10"/>
  <c r="C13" i="3" s="1"/>
  <c r="F21" i="10"/>
  <c r="C21" i="3" s="1"/>
  <c r="F7" i="10"/>
  <c r="C7" i="3" s="1"/>
  <c r="F15" i="10"/>
  <c r="C15" i="3" s="1"/>
  <c r="F23" i="10"/>
  <c r="C23" i="3" s="1"/>
  <c r="J23" i="6"/>
  <c r="D24" i="2" s="1"/>
  <c r="G24" i="2" s="1"/>
  <c r="G6" i="2"/>
  <c r="F6" i="10"/>
  <c r="C6" i="3" s="1"/>
  <c r="F24" i="10"/>
  <c r="C24" i="3" s="1"/>
  <c r="F20" i="10"/>
  <c r="C20" i="3" s="1"/>
  <c r="F12" i="10"/>
  <c r="C12" i="3" s="1"/>
  <c r="J18" i="6"/>
  <c r="D19" i="2" s="1"/>
  <c r="G19" i="2" s="1"/>
  <c r="G10" i="2"/>
  <c r="G22" i="2"/>
  <c r="J27" i="6"/>
  <c r="D28" i="2" s="1"/>
  <c r="G28" i="2" s="1"/>
  <c r="J19" i="6"/>
  <c r="D20" i="2" s="1"/>
  <c r="G20" i="2" s="1"/>
  <c r="F18" i="8"/>
  <c r="F20" i="2" s="1"/>
  <c r="F30" i="8"/>
  <c r="F32" i="2" s="1"/>
  <c r="G32" i="2" s="1"/>
  <c r="F28" i="8"/>
  <c r="F30" i="2" s="1"/>
  <c r="F10" i="8"/>
  <c r="F12" i="2" s="1"/>
  <c r="F22" i="8"/>
  <c r="F24" i="2" s="1"/>
  <c r="F26" i="8"/>
  <c r="F28" i="2" s="1"/>
  <c r="F14" i="8"/>
  <c r="F16" i="2" s="1"/>
  <c r="F6" i="8"/>
  <c r="F8" i="2" s="1"/>
  <c r="F9" i="8"/>
  <c r="F11" i="2" s="1"/>
  <c r="F17" i="8"/>
  <c r="F19" i="2" s="1"/>
  <c r="F23" i="8"/>
  <c r="F25" i="2" s="1"/>
  <c r="F5" i="8"/>
  <c r="F7" i="2" s="1"/>
  <c r="F25" i="8"/>
  <c r="F27" i="2" s="1"/>
  <c r="F29" i="8"/>
  <c r="F31" i="2" s="1"/>
  <c r="G31" i="2" s="1"/>
  <c r="F11" i="8"/>
  <c r="F13" i="2" s="1"/>
  <c r="F3" i="8"/>
  <c r="F5" i="2" s="1"/>
  <c r="G5" i="2" s="1"/>
  <c r="F13" i="8"/>
  <c r="F15" i="2" s="1"/>
  <c r="F15" i="8"/>
  <c r="F17" i="2" s="1"/>
  <c r="F21" i="8"/>
  <c r="F23" i="2" s="1"/>
  <c r="F27" i="8"/>
  <c r="F29" i="2" s="1"/>
  <c r="F19" i="8"/>
  <c r="F21" i="2" s="1"/>
  <c r="G21" i="2" s="1"/>
  <c r="F7" i="8"/>
  <c r="F9" i="2" s="1"/>
  <c r="J7" i="6"/>
  <c r="D8" i="2" s="1"/>
  <c r="G8" i="2" s="1"/>
  <c r="J11" i="6"/>
  <c r="D12" i="2" s="1"/>
  <c r="G12" i="2" s="1"/>
  <c r="F12" i="8"/>
  <c r="F14" i="2" s="1"/>
  <c r="G14" i="2" s="1"/>
  <c r="D3" i="9" l="1"/>
  <c r="D20" i="9"/>
  <c r="D16" i="9"/>
  <c r="H37" i="2"/>
  <c r="G38" i="2" s="1"/>
  <c r="D13" i="9"/>
  <c r="G29" i="2"/>
  <c r="D10" i="9"/>
  <c r="D24" i="9"/>
  <c r="D5" i="9"/>
  <c r="D7" i="9"/>
  <c r="D23" i="9"/>
  <c r="D6" i="9"/>
  <c r="D12" i="9"/>
  <c r="D27" i="9"/>
  <c r="D18" i="9"/>
  <c r="D22" i="9"/>
  <c r="D19" i="9"/>
  <c r="D25" i="9"/>
  <c r="D8" i="9"/>
  <c r="D11" i="9"/>
  <c r="D26" i="9"/>
  <c r="D21" i="9"/>
  <c r="D17" i="9"/>
  <c r="D4" i="9"/>
  <c r="D9" i="9"/>
  <c r="D136" i="9"/>
  <c r="C137" i="9" s="1"/>
  <c r="E20" i="9" s="1"/>
  <c r="B21" i="3" s="1"/>
  <c r="E21" i="3" s="1"/>
  <c r="D14" i="9"/>
  <c r="G17" i="2"/>
  <c r="H38" i="2" l="1"/>
  <c r="G39" i="2" s="1"/>
  <c r="E13" i="9"/>
  <c r="B14" i="3" s="1"/>
  <c r="E14" i="3" s="1"/>
  <c r="D133" i="9"/>
  <c r="C134" i="9" s="1"/>
  <c r="E15" i="9"/>
  <c r="B16" i="3" s="1"/>
  <c r="E16" i="3" s="1"/>
  <c r="G36" i="2"/>
  <c r="D134" i="9"/>
  <c r="C135" i="9" s="1"/>
  <c r="D28" i="9"/>
  <c r="H36" i="2"/>
  <c r="G37" i="2" s="1"/>
  <c r="D135" i="9"/>
  <c r="C136" i="9" s="1"/>
  <c r="H39" i="2"/>
  <c r="E3" i="9" l="1"/>
  <c r="B4" i="3" s="1"/>
  <c r="E4" i="3" s="1"/>
  <c r="E8" i="9"/>
  <c r="B9" i="3" s="1"/>
  <c r="E9" i="3" s="1"/>
  <c r="H29" i="2"/>
  <c r="E12" i="9"/>
  <c r="B13" i="3" s="1"/>
  <c r="E13" i="3" s="1"/>
  <c r="E14" i="9"/>
  <c r="B15" i="3" s="1"/>
  <c r="E15" i="3" s="1"/>
  <c r="E24" i="9"/>
  <c r="B25" i="3" s="1"/>
  <c r="E25" i="3" s="1"/>
  <c r="E7" i="9"/>
  <c r="B8" i="3" s="1"/>
  <c r="E8" i="3" s="1"/>
  <c r="E26" i="9"/>
  <c r="B27" i="3" s="1"/>
  <c r="E27" i="3" s="1"/>
  <c r="H11" i="2"/>
  <c r="H12" i="2"/>
  <c r="H21" i="2"/>
  <c r="H24" i="2"/>
  <c r="H30" i="2"/>
  <c r="H20" i="2"/>
  <c r="H13" i="2"/>
  <c r="H28" i="2"/>
  <c r="H9" i="2"/>
  <c r="H8" i="2"/>
  <c r="H16" i="2"/>
  <c r="H32" i="2"/>
  <c r="H7" i="2"/>
  <c r="H26" i="2"/>
  <c r="H10" i="2"/>
  <c r="H14" i="2"/>
  <c r="H18" i="2"/>
  <c r="H27" i="2"/>
  <c r="H15" i="2"/>
  <c r="H6" i="2"/>
  <c r="H22" i="2"/>
  <c r="H5" i="2"/>
  <c r="H19" i="2"/>
  <c r="H31" i="2"/>
  <c r="H23" i="2"/>
  <c r="H25" i="2"/>
  <c r="E22" i="9"/>
  <c r="B23" i="3" s="1"/>
  <c r="E23" i="3" s="1"/>
  <c r="E16" i="9"/>
  <c r="B17" i="3" s="1"/>
  <c r="E17" i="3" s="1"/>
  <c r="E10" i="9"/>
  <c r="B11" i="3" s="1"/>
  <c r="E11" i="3" s="1"/>
  <c r="E4" i="9"/>
  <c r="B5" i="3" s="1"/>
  <c r="E5" i="3" s="1"/>
  <c r="E11" i="9"/>
  <c r="B12" i="3" s="1"/>
  <c r="E12" i="3" s="1"/>
  <c r="E18" i="9"/>
  <c r="B19" i="3" s="1"/>
  <c r="E19" i="3" s="1"/>
  <c r="E6" i="9"/>
  <c r="B7" i="3" s="1"/>
  <c r="E7" i="3" s="1"/>
  <c r="E21" i="9"/>
  <c r="B22" i="3" s="1"/>
  <c r="E22" i="3" s="1"/>
  <c r="E9" i="9"/>
  <c r="B10" i="3" s="1"/>
  <c r="E10" i="3" s="1"/>
  <c r="E5" i="9"/>
  <c r="B6" i="3" s="1"/>
  <c r="E6" i="3" s="1"/>
  <c r="E23" i="9"/>
  <c r="B24" i="3" s="1"/>
  <c r="E24" i="3" s="1"/>
  <c r="E27" i="9"/>
  <c r="B28" i="3" s="1"/>
  <c r="E28" i="3" s="1"/>
  <c r="E17" i="9"/>
  <c r="B18" i="3" s="1"/>
  <c r="E18" i="3" s="1"/>
  <c r="E25" i="9"/>
  <c r="B26" i="3" s="1"/>
  <c r="E26" i="3" s="1"/>
  <c r="E19" i="9"/>
  <c r="B20" i="3" s="1"/>
  <c r="E20" i="3" s="1"/>
  <c r="H17" i="2"/>
  <c r="F35" i="3" l="1"/>
  <c r="F33" i="3"/>
  <c r="E34" i="3" s="1"/>
  <c r="F34" i="3"/>
  <c r="E35" i="3" s="1"/>
  <c r="E32" i="3"/>
  <c r="F10" i="3" s="1"/>
  <c r="F32" i="3"/>
  <c r="E33" i="3" s="1"/>
  <c r="F22" i="3" l="1"/>
  <c r="F11" i="3"/>
  <c r="F18" i="3"/>
  <c r="F23" i="3"/>
  <c r="F6" i="3"/>
  <c r="F27" i="3"/>
  <c r="F7" i="3"/>
  <c r="F13" i="3"/>
  <c r="F19" i="3"/>
  <c r="F28" i="3"/>
  <c r="F8" i="3"/>
  <c r="F21" i="3"/>
  <c r="F9" i="3"/>
  <c r="F16" i="3"/>
  <c r="F4" i="3"/>
  <c r="F14" i="3"/>
  <c r="F24" i="3"/>
  <c r="F20" i="3"/>
  <c r="F15" i="3"/>
  <c r="F5" i="3"/>
  <c r="F26" i="3"/>
  <c r="F25" i="3"/>
  <c r="F12" i="3"/>
  <c r="F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author>
  </authors>
  <commentList>
    <comment ref="D32" authorId="0" shapeId="0" xr:uid="{00000000-0006-0000-0800-000001000000}">
      <text>
        <r>
          <rPr>
            <sz val="10"/>
            <color rgb="FF000000"/>
            <rFont val="Arial"/>
            <family val="2"/>
          </rPr>
          <t>G: Gestión
C: Corrupción</t>
        </r>
      </text>
    </comment>
  </commentList>
</comments>
</file>

<file path=xl/sharedStrings.xml><?xml version="1.0" encoding="utf-8"?>
<sst xmlns="http://schemas.openxmlformats.org/spreadsheetml/2006/main" count="1148" uniqueCount="290">
  <si>
    <t>Área</t>
  </si>
  <si>
    <t>A_1-MetasPDD</t>
  </si>
  <si>
    <t>A_2-AuditInternas</t>
  </si>
  <si>
    <t>A_3-AuditExternas</t>
  </si>
  <si>
    <t>A_4-ParticipProcesos</t>
  </si>
  <si>
    <t>A_6-Presupuesto</t>
  </si>
  <si>
    <t>Total</t>
  </si>
  <si>
    <t>Frecuencia</t>
  </si>
  <si>
    <t>1. Despacho del Gobernador</t>
  </si>
  <si>
    <t>1.1. Jefatura de Gabinete y Buen Gobierno</t>
  </si>
  <si>
    <t>1.2. Secretaría Privada</t>
  </si>
  <si>
    <t>1.3. Secretaría de Prensa y Comunicaciones</t>
  </si>
  <si>
    <t>1.4. Secretaría de Cooperación y Enlace Institucional</t>
  </si>
  <si>
    <t>1.5. Oficina de Control Interno</t>
  </si>
  <si>
    <t>1.6. Oficina de Control Interno Disciplinario</t>
  </si>
  <si>
    <t>1.7. Unidad Administrativa Especial para la Gestión del Riesgo de Desastres</t>
  </si>
  <si>
    <t>1.8. Alta Consejería para la Felicidad y el Bienestar de Cundinamarca</t>
  </si>
  <si>
    <t>3.1.1. Secretaría General</t>
  </si>
  <si>
    <t>3.1.2. Secretaría de Planeación</t>
  </si>
  <si>
    <t>3.1.3. Secretaría de Hacienda</t>
  </si>
  <si>
    <t>3.1.4. Secretaría de Ciencia, Tecnología e Innovación</t>
  </si>
  <si>
    <t>3.1.5. Secretaría de Tecnologías de la Información y las Comunicaciones (TIC)</t>
  </si>
  <si>
    <t>3.1.6. Secretaría Jurídica</t>
  </si>
  <si>
    <t>3.1.7. Secretaría de la Función Pública</t>
  </si>
  <si>
    <t>3.1.8. Secretaría de Integración Regional</t>
  </si>
  <si>
    <t>3.2.1. Secretaría de Gobierno</t>
  </si>
  <si>
    <t>3.3.1. Secretaría de Desarrollo e Inclusión Social</t>
  </si>
  <si>
    <t>3.3.2. Secretaría de Salud</t>
  </si>
  <si>
    <t>3.3.3. Secretaría de Educación</t>
  </si>
  <si>
    <t>3.3.4. Secretaría de la Mujer y Equidad de Género</t>
  </si>
  <si>
    <t>3.4.1. Secretaría de Competitividad y Desarrollo Económico</t>
  </si>
  <si>
    <t>3.4.2. Secretaría de Agricultura y Desarrollo Rural</t>
  </si>
  <si>
    <t>3.4.3. Secretaría del Ambiente</t>
  </si>
  <si>
    <t>3.4.4. Secretaría de Minas, Energía y Gas</t>
  </si>
  <si>
    <t>3.4.5. Secretaría de Hábitat y Vivienda</t>
  </si>
  <si>
    <t>3.5.1. Secretaría de Transporte y Movilidad</t>
  </si>
  <si>
    <t>Cada _ Años</t>
  </si>
  <si>
    <t>&gt;=</t>
  </si>
  <si>
    <t>&lt;</t>
  </si>
  <si>
    <t>PROCESO</t>
  </si>
  <si>
    <t>P_1-RiesgoInherente</t>
  </si>
  <si>
    <t>P_2-AuditInternas</t>
  </si>
  <si>
    <t>P_3-EvaluacionControles</t>
  </si>
  <si>
    <t>E1. Direccionamiento Estratégico y Articulación Gerencial</t>
  </si>
  <si>
    <t>E2. Planificación del Desarrollo Institucional</t>
  </si>
  <si>
    <t>E3. Gestión de la Mejora Continua</t>
  </si>
  <si>
    <t>E4. Integración Regional</t>
  </si>
  <si>
    <t>E5. Comunicaciones</t>
  </si>
  <si>
    <t>M1. Asistencia Técnica</t>
  </si>
  <si>
    <t>M2. Promoción de la Ciencia, Tecnología e Innovación</t>
  </si>
  <si>
    <t>M3. Promoción del Desarrollo Social</t>
  </si>
  <si>
    <t>M4. Promoción del Transporte y la Movilidad</t>
  </si>
  <si>
    <t>M5. Fortalecimiento Territorial</t>
  </si>
  <si>
    <t>M6. Promoción del Desarrollo Educativo</t>
  </si>
  <si>
    <t>M7. Promoción de la Competitividad y Desarrollo Económico Sostenible</t>
  </si>
  <si>
    <t>M8. Promoción del Desarrollo de Salud</t>
  </si>
  <si>
    <t>M9. Atención al Ciudadano</t>
  </si>
  <si>
    <t>A1. Gestión Tecnológica</t>
  </si>
  <si>
    <t>A2. Gestión de la Seguridad y Salud en el Trabajo</t>
  </si>
  <si>
    <t>A3. Gestión Contractual</t>
  </si>
  <si>
    <t>A4. Gestión Financiera</t>
  </si>
  <si>
    <t>A5. Gestión de Cooperación</t>
  </si>
  <si>
    <t>A6. Gestión del Bienestar y Desempeño del Talento Humano</t>
  </si>
  <si>
    <t>A7. Gestión Jurídica</t>
  </si>
  <si>
    <t>A8. Gestión de los Ingresos</t>
  </si>
  <si>
    <t>A9. Gestión Documental</t>
  </si>
  <si>
    <t>A10. Gestión de Recursos Físicos</t>
  </si>
  <si>
    <t>EV1. Evaluación y Seguimiento</t>
  </si>
  <si>
    <t>PARTICIPACIÓN EN PROGRAMACIÓN METAS DE PRODUCTO VIGENCIA 2019-2020</t>
  </si>
  <si>
    <t>% Recursos 2019</t>
  </si>
  <si>
    <t>% Recursos 2020</t>
  </si>
  <si>
    <t>% Participación</t>
  </si>
  <si>
    <t>Calificación</t>
  </si>
  <si>
    <t>Total Resultado</t>
  </si>
  <si>
    <t>Fuente: Plan indicativo</t>
  </si>
  <si>
    <t>Fecha: 26 mayo de 2020</t>
  </si>
  <si>
    <t>RESULTADOS REPORTADOS AUDITORÍAS INTERNAS 2019</t>
  </si>
  <si>
    <t>No Cumplimientos</t>
  </si>
  <si>
    <t>Observaciones</t>
  </si>
  <si>
    <t>Total Hallazgos</t>
  </si>
  <si>
    <t>No cumplimientos</t>
  </si>
  <si>
    <t>Fuente: Isolución e Informe Auditorias 2019</t>
  </si>
  <si>
    <t>Fecha: 21 Mayo de 2020</t>
  </si>
  <si>
    <t>HALLAZGOS AUDITORÍAS EXTERNAS– RESULTADOS DE AUDITORÍA ENTES DE CONTROL EXTERNOS 2016-2019</t>
  </si>
  <si>
    <t>Aumento de hallazgos</t>
  </si>
  <si>
    <t>Fuente: Base de datos planes de mejoramiento externos- OCI</t>
  </si>
  <si>
    <t>Fecha: 21 de mayo del 2020</t>
  </si>
  <si>
    <t>PARTICIPACIÓN EN LOS PROCESOS DEL SIGC</t>
  </si>
  <si>
    <t>DEAG</t>
  </si>
  <si>
    <t>PDI</t>
  </si>
  <si>
    <t>GMC</t>
  </si>
  <si>
    <t>IR</t>
  </si>
  <si>
    <t>COM</t>
  </si>
  <si>
    <t>AT</t>
  </si>
  <si>
    <t>PCTeI</t>
  </si>
  <si>
    <t>PDS</t>
  </si>
  <si>
    <t>PTM</t>
  </si>
  <si>
    <t>FT</t>
  </si>
  <si>
    <t>PDE</t>
  </si>
  <si>
    <t>PCDES</t>
  </si>
  <si>
    <t>PDDSS</t>
  </si>
  <si>
    <t>AC</t>
  </si>
  <si>
    <t>GT</t>
  </si>
  <si>
    <t>GSST</t>
  </si>
  <si>
    <t>GC</t>
  </si>
  <si>
    <t>GF</t>
  </si>
  <si>
    <t>GCCOP</t>
  </si>
  <si>
    <t>GBDTH</t>
  </si>
  <si>
    <t>GJ</t>
  </si>
  <si>
    <t>GI</t>
  </si>
  <si>
    <t>GD</t>
  </si>
  <si>
    <t>GRF</t>
  </si>
  <si>
    <t>ES</t>
  </si>
  <si>
    <t>Participación</t>
  </si>
  <si>
    <t>Fuente: Construcción Oficina de Control Interno</t>
  </si>
  <si>
    <t>Fecha: 26 mayo 2020</t>
  </si>
  <si>
    <t>PARTICIPACIÓN EN PRESUPUESTO DEL NIVEL CENTRAL</t>
  </si>
  <si>
    <t>Apropiación Total 2019</t>
  </si>
  <si>
    <t>Apropiación Total 05/2020</t>
  </si>
  <si>
    <t>Apropiación SGR 2019-2020(05/2020)</t>
  </si>
  <si>
    <t>% Part</t>
  </si>
  <si>
    <t>Fuente: Ejecución presupuesto de gastos SAP</t>
  </si>
  <si>
    <t>Fecha: 21 mayo 2020</t>
  </si>
  <si>
    <t>VALORACIÓN DEL RIESGO INHERENTE 2020</t>
  </si>
  <si>
    <t>NIVEL TOTAL</t>
  </si>
  <si>
    <t>PROBABILIDAD</t>
  </si>
  <si>
    <t>IMPACTO</t>
  </si>
  <si>
    <t>VALOR G</t>
  </si>
  <si>
    <t>VALOR C</t>
  </si>
  <si>
    <t>1- Rara vez</t>
  </si>
  <si>
    <t>1- Insignificante</t>
  </si>
  <si>
    <t>2- Menor</t>
  </si>
  <si>
    <t>3- Moderado</t>
  </si>
  <si>
    <t>4- Mayor</t>
  </si>
  <si>
    <t>5- Catastrófico</t>
  </si>
  <si>
    <t>2- Improbable</t>
  </si>
  <si>
    <t>3- Posible</t>
  </si>
  <si>
    <t>4-Probable</t>
  </si>
  <si>
    <t>5-Casi seguro</t>
  </si>
  <si>
    <t>Fuente: ISOLUCION mapas de riesgos 2020</t>
  </si>
  <si>
    <t>Fecha: 21 DE MAYO DE 2020</t>
  </si>
  <si>
    <t>RIESGO INHERENTE VIGENCIA 2020</t>
  </si>
  <si>
    <t>RIESGO</t>
  </si>
  <si>
    <t>TIPO RIESGO</t>
  </si>
  <si>
    <t>VALOR</t>
  </si>
  <si>
    <t>Puede suceder que durante la asistencia técnica se hagan cobros adicionales no reglamentarios</t>
  </si>
  <si>
    <t>C</t>
  </si>
  <si>
    <t>Puede suceder que  la información necesaria para la rendicion de cuentas se presente de manera parcial por parte de las entidades responsables de la misma.</t>
  </si>
  <si>
    <t>Puede suceder que ingresen novedades con información no veraz o  se asignen valores salariales que no estén soportados adecuadamente</t>
  </si>
  <si>
    <t>Puede  suceder que se pague un mayor número de raciones o de sevicios de transporte escolar por falta de controles</t>
  </si>
  <si>
    <t>Puede suceder que se otorguen dadivas para efectuar y agilizar trámites, servicios e infracciones sin el lleno de los requisitos legales,  por parte de un servidor público en provecho propio o de un tercero.</t>
  </si>
  <si>
    <t>Puede suceder que se realice un inadecuado manejo de la información en las plataformas tecnológicas, con el fin de favorecer  a un usuario que realiza trámites y servicios de transito o es objeto de proceso de cobro coactivo (Contravencional)</t>
  </si>
  <si>
    <t xml:space="preserve">Puede suceder que al momento de distribuir el recaudo se omita  un destinación  </t>
  </si>
  <si>
    <t>Puede suceder que no se promueva y coarte la participación de la ciudadanía en el ejercicio del control social</t>
  </si>
  <si>
    <t>Posibilidad de recibir o solicitar cualquier dadiva para celebrar un contrato sin el lleno de los requisitos legales</t>
  </si>
  <si>
    <t>Puede suceder que no se reciba el objeto contractual de conformidad a las especificaciones por beneficio personal, o del  contratista</t>
  </si>
  <si>
    <t xml:space="preserve">Puede suceder que se busque entorpecer o no concluir o acelerar un trámite o servicio para obtener un beneficio </t>
  </si>
  <si>
    <r>
      <rPr>
        <sz val="11"/>
        <color rgb="FF000000"/>
        <rFont val="Calibri"/>
        <family val="2"/>
        <charset val="1"/>
      </rPr>
      <t>Puede suceder que al momento de aperturar cuentas o inversiones (CDT, TES)</t>
    </r>
    <r>
      <rPr>
        <sz val="11"/>
        <rFont val="Calibri"/>
        <family val="2"/>
        <charset val="1"/>
      </rPr>
      <t xml:space="preserve"> prevalezcan</t>
    </r>
    <r>
      <rPr>
        <b/>
        <sz val="11"/>
        <rFont val="Calibri"/>
        <family val="2"/>
        <charset val="1"/>
      </rPr>
      <t xml:space="preserve"> </t>
    </r>
    <r>
      <rPr>
        <sz val="11"/>
        <color rgb="FF000000"/>
        <rFont val="Calibri"/>
        <family val="2"/>
        <charset val="1"/>
      </rPr>
      <t>otros factores diferentes, al de lograr la mejor optimización de los recursos financieros para el Departamento lo que significa, la mejor oportunidad para el beneficio del interés de todos los cundinamarqueses.</t>
    </r>
  </si>
  <si>
    <t>Puede suceder que se manipule la información tributaria con el fin de obtener beneficios personales y/o a favor de terceros</t>
  </si>
  <si>
    <t>Puede suceder que la orientación y articulación para la formulación, ejecución y evaluación de las políticas públicas ( planes, programas y proyectos), no se realice en función del desarrollo integral del departamento</t>
  </si>
  <si>
    <t>G</t>
  </si>
  <si>
    <t>Puede suceder que se generen estudios tecnicos de ajuste institucional que no sean viables ni pertinentes para el Sector Central de la Gobernación.</t>
  </si>
  <si>
    <t>Puede suceder que los temas regionales no cuenten con la debida articulación entre las entidades misionalmente responsables.</t>
  </si>
  <si>
    <t>Puede suceder que los mandatarios locales a la hora de formular sus planes de desarrollo, incluyeron el componente regional de forma general.</t>
  </si>
  <si>
    <t>Puede suceder que por la improvisación los resultados de la gestión no sean eficientes y los beneficios no sean los óptimos.</t>
  </si>
  <si>
    <t>Puede suceder que las entidades desconocen los procedimientos para trabajar conjuntamente los temas regionales.</t>
  </si>
  <si>
    <t>Es posible que frente a cambios generados en el sistema integrado de gestión y control no se tenga una respuesta oportuna y con la calidad esperada por deficiencia en el accionar de los equipos de mejoramiento</t>
  </si>
  <si>
    <t>Es posible que debido a discultades presupuestales se incumplan algunas actividades de resorte legal y se afecte directamente la mejora continual del Sistema Inetgrado de Gestión y Control</t>
  </si>
  <si>
    <t>Puede suceder que se utilice de manera incorrecta la imagen institucional  de la Gobernación generando falta de reconocimiento y recordación de la misma.</t>
  </si>
  <si>
    <t>Puede suceder que la información divulgada no sea coherente, veraz o carezca de formalidad e intencionalidad o no llegue a los grupos de interés ni al público objetivo.</t>
  </si>
  <si>
    <t>Puede suceder que la comunicación interna no llegue a los interesados y se generen reprocesos o incumplimientos.</t>
  </si>
  <si>
    <t>Puede suceder que las asistencias técnicas prestadas no cumplan con las expectativas, la satisfacción de las  necesidades y la prestación del apoyo necesario para el fortalecimiento de las capacidades de los beneficiados a través de la gestión del conocimiento.</t>
  </si>
  <si>
    <t xml:space="preserve">Puede suceder que la asistencia técnica prestada no se ejecute en el tiempo, situación o medio que el usuario lo requiera. </t>
  </si>
  <si>
    <t>Baja ejecución en el avance de las actividades definidas en los proyectos .</t>
  </si>
  <si>
    <t>Puede suceder que al momento de justificar y soportar el cumplimiento de metas de la SCTeI ante los organos de control, no se evidencien  los documentos soporte y la justificación de porcentajes que determinan el cumplimiento de cada meta de la SCTeI</t>
  </si>
  <si>
    <t>Puede suceder Que los planes, programas y proyectos no satisfagan las necesidades focalizadas en el proceso de la población objetivo.</t>
  </si>
  <si>
    <t xml:space="preserve">Puede suceder que los actores viales consideren que las normas de transito se pueden transgredir sin consecuencias o puede suceder que exista desconocimiento de las normas </t>
  </si>
  <si>
    <t xml:space="preserve">Puede suceder que existan errores en la información reportada o retrasos en el reporte de la misma por parte de la concesión. </t>
  </si>
  <si>
    <t>Puede ser que la concesión no realice un mercadeo adecuado de los servicios que presta la STMC, razón por la cual los usuarios utilizan otras alternativas</t>
  </si>
  <si>
    <t>Se desborde la comisión de especialidad de algún delito en el territorio.</t>
  </si>
  <si>
    <t>Atención inoportuna de las solicitudes de atención y/o prevención en materia de Derechos Humanos</t>
  </si>
  <si>
    <t>Puede suceder que existan establecimientos educativos  ofreciendo programas educativos sin que la SEC haya emitido la licencia de funcionamiento, autorización de los programas, haya  vencido la licencia o que no se esté ofreciendo el servicio en el lugar autorizado.Situaciones que generan títulos obtenidos ilegalmente y prestando el servicio educativo sin garantías. Prestación del servicio educativo sin garantías.</t>
  </si>
  <si>
    <t>Puede suceder que existan Proyectos Educativos Institucionales desactualizados,  lo que indica poca pertinencia hacia la comunidad y el contexto   en las instituciones educativas.</t>
  </si>
  <si>
    <t>Puede suceder que exista infraestructura física escolar inadecuada para la prestación del servicio educativo</t>
  </si>
  <si>
    <t>Puede suceder que se presente interrupción del servicio del programa de alimentación escolar.</t>
  </si>
  <si>
    <t>Puede suceder que los estudiantes se matriculen y al poco tiempo deserten de los programas de educación superior.</t>
  </si>
  <si>
    <t>Puede suceder que al momento de ingresar la información de los docentes, directivos docentes y personal administrativo al sistema HUMANO, no se tengan en cuenta las novedades o se ingresen con inconsistencias.</t>
  </si>
  <si>
    <t xml:space="preserve">Puede suceder que las instituciones educativas  no sean atendidas en su totalidad </t>
  </si>
  <si>
    <t xml:space="preserve">Puede suceder que las notas de los estudiantes no ingresen oportunamente al sistema </t>
  </si>
  <si>
    <t>Puede suceder que no se cumplan los objetivos  de las entidades</t>
  </si>
  <si>
    <t>Puede suceder que la población seleccionada no sea la apropiada y esto con lleve a desgastes administrativos de las entidades</t>
  </si>
  <si>
    <t>Se atenta con los principios de seguridad del paciente y con el aseguramiento de la población  no asegurada</t>
  </si>
  <si>
    <t xml:space="preserve">La devolución de las facturas a los prestadores dificultando el proceso de auditoria de acuerdo con lo establecido por la ley que permita el reconocimiento de pago. </t>
  </si>
  <si>
    <t>Puede generarse una atención inoportuna, impertinente e insegura frente a las situaciones de urgencia, emergencia y desastre del Departamento.</t>
  </si>
  <si>
    <t xml:space="preserve">Puede suceder que no se preste la atención integral en salud a la población Cundinamarquesa debido a no tener operando adecuadamente la Red de Prestación de Servicios </t>
  </si>
  <si>
    <t xml:space="preserve">Puede suceder que las asistencias técnicas, trámites, conceptos o informes no se realicen conforme a los cambios normativos, dando orientaciones incompletas o erradas </t>
  </si>
  <si>
    <t xml:space="preserve">Puede suceder que los resultados generados por el laboratorio no cumplan con la oportunidad requerida y demore las decisiones y acciones en salud pública </t>
  </si>
  <si>
    <t xml:space="preserve">Puede suceder que los resultados entregados por el Laboratorio de Salud Pública no cuenten con la calidad  y no sean confiables </t>
  </si>
  <si>
    <t>Puede suceder que las acciones realizadas no tengan el impacto esperado, ocasionando  aumento de la morbilidad y mortalidad en la población del departamento atribuible a los eventos de interés en salud pública</t>
  </si>
  <si>
    <t>Puede suceder que al verificar o registrar los hallazgos evidenciados en la visita  a los sujetos objeto de la vigilancia, se realice sin el conocimiento normativo y conlleve a  Procesos sancionatorios en contra de la Secretaria de Salud, por la demora en la  entrega de productos derivados de la misma.</t>
  </si>
  <si>
    <t>Procedimientos administrativos aperturados con vencimiento de términos.</t>
  </si>
  <si>
    <t>Usuarios insatisfechos con la atención prestada por los funcionarios asignados a los diferentes  canales (presenciales, virtuales y telefónico) dispuestos por la Gobernación de Cundinamarca, para la recepción, información y orientación de los  requerimientos y necesidades  de la ciudadanía.</t>
  </si>
  <si>
    <t>PQRSDF no atendidas en los tiempos de ley</t>
  </si>
  <si>
    <t>Usuarios que no son atendidos por la insuficiencia de canales (virtuales, telefónicos y presenciales), dispuestos por la Gobernación de Cundinamarca para los diferentes tramites, servicios o inquietudes  de los ciudadanos, falta de conocimiento por parte de los usuarios acerca de los canales  y funcionarios no capacitados para realizar sus funciones.</t>
  </si>
  <si>
    <t xml:space="preserve">Se radican y direccionan comunicaciones oficiales recibidas  de manera errada.  </t>
  </si>
  <si>
    <t>Puede suceder que no exista una estrategia de implementación del  PETIC</t>
  </si>
  <si>
    <t>Puede suceder que no se implemente la  política de Gobierno Digital en la Gobernación</t>
  </si>
  <si>
    <t>Puede suceder que los proyectos con componente TIC no se articulen con el Plan Estratégico de Tecnologías de Información y comunicaciones – PETIC</t>
  </si>
  <si>
    <t>Puede presentarse interrupción en los servicios que soportan los sistemas de información o servicios corporativos.</t>
  </si>
  <si>
    <t>Puede suceder que el hardware y software base presenten fallas o inconvenientes que no permitan su correcto funcionamiento.</t>
  </si>
  <si>
    <t>Puede que suceder que  no se tengan lineamientos estandarizados para la implementación y socialización de la norma ISO27001.</t>
  </si>
  <si>
    <t>Puede suceder que no se controle el licenciamiento de sistema operativo, ofimático y de usuario final.</t>
  </si>
  <si>
    <t>Puede suceder que no se brinde adecuadamente el servicio de conectividad en los municipios</t>
  </si>
  <si>
    <t>Es posible que los servidores públicos se vean expuestos a situaciones que afecten su salud  y seguridad</t>
  </si>
  <si>
    <t>Es posible que no se cumplan las actividades  que por ley deben realizarse para cumplimiento del Sistema de gestión de Seguridad y Salud en el trabajo</t>
  </si>
  <si>
    <t>Es posible que por no tener los recursos suficientes se dejen de realizar actividades  de corte legal</t>
  </si>
  <si>
    <t>Puede suceder que se adelanten procesos de contratación con deficiencias en la elaboración de estudios, documentos previos y/o en el desarrollo de los procedimientos de selección.</t>
  </si>
  <si>
    <t>Puede suceder que no se cumpla con el objeto y/o obligaciones del contrato en términos de cantidad, calidad y oportunidad</t>
  </si>
  <si>
    <t>Puede suceder que se presente omisión en el cumplimiento de los requisitos de publicidad en el SECOP</t>
  </si>
  <si>
    <t>Puede Suceder que el valor ordenado para pago y/o giro a la Dirección Fiananciera de Tesorería, pueda debitarse por encima o por debajo del valor establecido por el ordenador del gasto</t>
  </si>
  <si>
    <t xml:space="preserve">Puede suceder que los recurso del SGP ingresen a las tesorerías de la entidades ejecutoras pero que éstas secciones presupuestales no soliciten su  incorporación en el presupuesto general del departamento. </t>
  </si>
  <si>
    <t>Puede suceder que los Ordenadores del gasto que ejecutan recursos del Sistema General de Regalías - SGR - no informen y tramiten oportunamente ante la Secretaría de Hacienda la incorporación de los recursos aprobados por el OCAD, lo que puede ocacionar demorar la ejecución presupuetal.</t>
  </si>
  <si>
    <t>Podría pasar  que se afecten  de forma duplicada rubros de funcionamiento.</t>
  </si>
  <si>
    <t>Puede suceder que no se registren adecuadamente partidas contables por parte de algunos funcionarios y en consecuencia que al momento de la transmisión via CHIP a la Contaduría General de la Nación se presenten inconsistencias en las cuentas contables.</t>
  </si>
  <si>
    <t>Puede suceder que se presenten diferencias de criterio en la elaboración de la información contable de las Instituciones Educativas no certificadas del Departamento.</t>
  </si>
  <si>
    <t>Puede suceder que se presente manipulación en la herramienta SAP  lo que puede ocasionar descuadres e inconsistencias en la información contable y en consecuencia al momento de la transmisión vía CHIP a la Contaduría General de la Nación se presenten inconsistencias en cuenta contables.</t>
  </si>
  <si>
    <t>Puede suceder que  luego de concertar un acuerdo de voluntades para llevar a cabo un proceso de cooperación este se interrumpa por el desistimiento de alguna de las partes.</t>
  </si>
  <si>
    <t xml:space="preserve">Puede suceder que se realicen acercamientos, negociaciones, gestiones ante cooperantes de proyectos o iniciativas de nuestros clientes internos o externos sin  que se reunan los criterios minímos de una cooperación internacional </t>
  </si>
  <si>
    <t>Puede suceder que el que el bajo compromiso de los funcionarios  no permita el cumplimiento total de las funciones de las dependencias.</t>
  </si>
  <si>
    <t>Puede suceder que se presente documentación académica presuntamente falsificada en la vinculación de personal.</t>
  </si>
  <si>
    <t>Puede suceder que no se decida la acción disciplinaria dentro de los cinco (5) años siguientes a la apertura de la investigación disciplinaria</t>
  </si>
  <si>
    <t>NO SE ATIENDAN LOS REQUERIMIENTOS DENTRO DE LOS TERMINOS DISPUESTOS EN LA LEY</t>
  </si>
  <si>
    <t>NO ACATAR LAS ORDENES IMPARTIDAS POR EL OPERADOR JUDICIAL</t>
  </si>
  <si>
    <t>DAÑO QUE SURGE AL MOMENTO EN QUE SE CERCENA LA POSIBILIDAD OBTENER UN BENEFICIO</t>
  </si>
  <si>
    <t>Puede suceder que los recursos financieros sean insuficientes para la adecuada operación de la Gobernación</t>
  </si>
  <si>
    <t>Puede suceder que exista perdida de la información y limitación en el seguimiento de los procesos administrativos de Gestión de los Ingresos</t>
  </si>
  <si>
    <t>Puede suceder que los resultados sean erróneos o que no correspondan a los analizados</t>
  </si>
  <si>
    <t xml:space="preserve">La perdida de información puede ocasionar perdida de credibilidad en la organización y reprocesos administrativos </t>
  </si>
  <si>
    <t>El no cumplimiento de los lineamientos, guías, protocolos y procedimientos establecidos para la gestión documental en la Entidad, generan: Fondos acumulados, incumple con la normatividad para la transparencia administrativa y genera deterioro de los documentos.</t>
  </si>
  <si>
    <t>Puede suceder que no se cuente con el parque automotor suficiente para satisfacer las necesidades de las entidades del nivel central.</t>
  </si>
  <si>
    <t>Puede suceder la perdida de bienes muebles lo que afecta la poliza de seguros del Departamento</t>
  </si>
  <si>
    <t>Puede suceder que se paguen sanciones, intereses o multas sobre impuesto de bienes que no son repotados oportunamente a la Secretaria General</t>
  </si>
  <si>
    <t>Puede suceder que la alta dirección pierda confianza en los informes de evaluación que entrega el proceso de Evaluación y Seguimiento debido al incumplimiento de las actividades, generación de informes inadecuados o con errores y análisis que no tengan o no se ajustan a criterios de evaluación</t>
  </si>
  <si>
    <t>Puede suceder que las asesorías que se brindan no generen valor para los procesos o dependencias debido a desconocimiento de las directrices de líder del proceso, que se tenga información desarticulada por parte de los asesores y por inadecuadas metodologías en el proceso</t>
  </si>
  <si>
    <t>Puede suceder que se presente reducción en la eficacia de la evaluación del sistema de control interno (no lograr el objetivo de la evaluación) debido a la inoportunidad en las evaluaciones, poca profundidad en las evaluaciones realizadas, falta de información histórica de la evaluación del sistema de control interno y a inadecuadas metodologías en el proceso</t>
  </si>
  <si>
    <t>Participación Hallazgos</t>
  </si>
  <si>
    <t>Fuente: ISOLUCION E INFORMES DE AUDITORIA</t>
  </si>
  <si>
    <t>RESULTADOS SOLIDEZ DE LOS CONTROLES 2019</t>
  </si>
  <si>
    <t>Diseño de Controles</t>
  </si>
  <si>
    <t>Ejecución de controles</t>
  </si>
  <si>
    <t>Solidez de controles</t>
  </si>
  <si>
    <t>Brecha solidez</t>
  </si>
  <si>
    <t>Débil</t>
  </si>
  <si>
    <t>Fuerte</t>
  </si>
  <si>
    <t>Moderado</t>
  </si>
  <si>
    <t>ND</t>
  </si>
  <si>
    <t>P_4-EvaluacionControles</t>
  </si>
  <si>
    <t>Fanny</t>
  </si>
  <si>
    <t>SG</t>
  </si>
  <si>
    <t>SH</t>
  </si>
  <si>
    <t>SCTEI</t>
  </si>
  <si>
    <t>STIC</t>
  </si>
  <si>
    <t>SFP</t>
  </si>
  <si>
    <t>SS</t>
  </si>
  <si>
    <t>SE</t>
  </si>
  <si>
    <t>STM</t>
  </si>
  <si>
    <r>
      <rPr>
        <sz val="11"/>
        <color rgb="FF000000"/>
        <rFont val="Arial"/>
        <family val="2"/>
      </rPr>
      <t>Maria Fernanda</t>
    </r>
    <r>
      <rPr>
        <sz val="11"/>
        <color rgb="FF000000"/>
        <rFont val="Arial"/>
        <family val="2"/>
      </rPr>
      <t xml:space="preserve"> </t>
    </r>
  </si>
  <si>
    <t>Yody</t>
  </si>
  <si>
    <t>Ramiro</t>
  </si>
  <si>
    <t>Angela</t>
  </si>
  <si>
    <t>Gonzalo</t>
  </si>
  <si>
    <t>PCTEI</t>
  </si>
  <si>
    <t>Maria del Mar</t>
  </si>
  <si>
    <t>Anyi</t>
  </si>
  <si>
    <t>Mario</t>
  </si>
  <si>
    <t>Yuly</t>
  </si>
  <si>
    <t>Diana</t>
  </si>
  <si>
    <t>Campos</t>
  </si>
  <si>
    <t>Guarnizo</t>
  </si>
  <si>
    <t xml:space="preserve">Nilce </t>
  </si>
  <si>
    <t>Leonardo</t>
  </si>
  <si>
    <t>Carlos</t>
  </si>
  <si>
    <t>Flor Angela</t>
  </si>
  <si>
    <t>Covid</t>
  </si>
  <si>
    <t>COVID 2</t>
  </si>
  <si>
    <t>COVID 3</t>
  </si>
  <si>
    <t>SGOB</t>
  </si>
  <si>
    <t>Mafe</t>
  </si>
  <si>
    <t>SA</t>
  </si>
  <si>
    <t>UAGRAD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</si>
</sst>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0000"/>
    <numFmt numFmtId="167" formatCode="0.000"/>
    <numFmt numFmtId="168" formatCode="#,##0.000"/>
    <numFmt numFmtId="169" formatCode="0.0000"/>
    <numFmt numFmtId="170" formatCode="#,##0.0000"/>
    <numFmt numFmtId="171" formatCode="_-* #,##0.00_-;\-* #,##0.00_-;_-* \-??_-;_-@_-"/>
  </numFmts>
  <fonts count="17" x14ac:knownFonts="1">
    <font>
      <sz val="11"/>
      <color rgb="FF000000"/>
      <name val="Arial"/>
      <charset val="1"/>
    </font>
    <font>
      <b/>
      <sz val="11"/>
      <color rgb="FF000000"/>
      <name val="Arial"/>
      <family val="2"/>
    </font>
    <font>
      <b/>
      <sz val="16"/>
      <color rgb="FF000000"/>
      <name val="Arial"/>
      <family val="2"/>
    </font>
    <font>
      <sz val="7"/>
      <color rgb="FF000000"/>
      <name val="Arial"/>
      <family val="2"/>
    </font>
    <font>
      <sz val="10"/>
      <name val="Arial"/>
      <family val="2"/>
    </font>
    <font>
      <sz val="11"/>
      <color rgb="FF000000"/>
      <name val="Arial"/>
      <family val="2"/>
      <charset val="1"/>
    </font>
    <font>
      <b/>
      <sz val="11"/>
      <color rgb="FF000000"/>
      <name val="Arial"/>
      <family val="2"/>
      <charset val="1"/>
    </font>
    <font>
      <sz val="12"/>
      <color rgb="FF000000"/>
      <name val="Times New Roman"/>
      <family val="1"/>
      <charset val="1"/>
    </font>
    <font>
      <b/>
      <sz val="12"/>
      <color rgb="FF000000"/>
      <name val="Times New Roman"/>
      <family val="1"/>
      <charset val="1"/>
    </font>
    <font>
      <sz val="11"/>
      <color rgb="FF000000"/>
      <name val="Calibri"/>
      <family val="2"/>
      <charset val="1"/>
    </font>
    <font>
      <sz val="11"/>
      <name val="Calibri"/>
      <family val="2"/>
      <charset val="1"/>
    </font>
    <font>
      <b/>
      <sz val="11"/>
      <name val="Calibri"/>
      <family val="2"/>
      <charset val="1"/>
    </font>
    <font>
      <sz val="12"/>
      <color rgb="FF000000"/>
      <name val="Calibri"/>
      <family val="2"/>
      <charset val="1"/>
    </font>
    <font>
      <sz val="10"/>
      <color rgb="FF000000"/>
      <name val="Arial"/>
      <family val="2"/>
    </font>
    <font>
      <sz val="7"/>
      <color rgb="FF000000"/>
      <name val="Arial"/>
      <family val="2"/>
      <charset val="1"/>
    </font>
    <font>
      <b/>
      <sz val="17"/>
      <color rgb="FF000000"/>
      <name val="Arial"/>
      <family val="2"/>
    </font>
    <font>
      <sz val="11"/>
      <color rgb="FF000000"/>
      <name val="Arial"/>
      <family val="2"/>
    </font>
  </fonts>
  <fills count="10">
    <fill>
      <patternFill patternType="none"/>
    </fill>
    <fill>
      <patternFill patternType="gray125"/>
    </fill>
    <fill>
      <patternFill patternType="solid">
        <fgColor rgb="FFBCE4E5"/>
        <bgColor rgb="FFDDDDDD"/>
      </patternFill>
    </fill>
    <fill>
      <patternFill patternType="solid">
        <fgColor rgb="FFDDDDDD"/>
        <bgColor rgb="FFBCE4E5"/>
      </patternFill>
    </fill>
    <fill>
      <patternFill patternType="solid">
        <fgColor rgb="FF00AAAD"/>
        <bgColor rgb="FF008080"/>
      </patternFill>
    </fill>
    <fill>
      <patternFill patternType="solid">
        <fgColor rgb="FF72BF44"/>
        <bgColor rgb="FF81D41A"/>
      </patternFill>
    </fill>
    <fill>
      <patternFill patternType="solid">
        <fgColor rgb="FF729FCF"/>
        <bgColor rgb="FF808080"/>
      </patternFill>
    </fill>
    <fill>
      <patternFill patternType="solid">
        <fgColor rgb="FFFFFF00"/>
        <bgColor rgb="FFFFFF00"/>
      </patternFill>
    </fill>
    <fill>
      <patternFill patternType="solid">
        <fgColor rgb="FFFF4000"/>
        <bgColor rgb="FFFF0000"/>
      </patternFill>
    </fill>
    <fill>
      <patternFill patternType="solid">
        <fgColor rgb="FF81D41A"/>
        <bgColor rgb="FF72BF44"/>
      </patternFill>
    </fill>
  </fills>
  <borders count="1">
    <border>
      <left/>
      <right/>
      <top/>
      <bottom/>
      <diagonal/>
    </border>
  </borders>
  <cellStyleXfs count="3">
    <xf numFmtId="0" fontId="0" fillId="0" borderId="0"/>
    <xf numFmtId="171" fontId="9" fillId="0" borderId="0" applyBorder="0" applyProtection="0"/>
    <xf numFmtId="9" fontId="4" fillId="0" borderId="0" applyBorder="0" applyProtection="0"/>
  </cellStyleXfs>
  <cellXfs count="75">
    <xf numFmtId="0" fontId="0" fillId="0" borderId="0" xfId="0"/>
    <xf numFmtId="0" fontId="1" fillId="2" borderId="0" xfId="0" applyFont="1" applyFill="1" applyAlignment="1">
      <alignment horizontal="center"/>
    </xf>
    <xf numFmtId="0" fontId="0" fillId="0" borderId="0" xfId="0" applyFont="1" applyAlignment="1">
      <alignment vertical="center"/>
    </xf>
    <xf numFmtId="164" fontId="0" fillId="3" borderId="0" xfId="0" applyNumberFormat="1" applyFill="1" applyAlignment="1">
      <alignment vertical="center"/>
    </xf>
    <xf numFmtId="165" fontId="0" fillId="3" borderId="0" xfId="0" applyNumberForma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xf numFmtId="0" fontId="0" fillId="3" borderId="0" xfId="0" applyFill="1"/>
    <xf numFmtId="166" fontId="4" fillId="0" borderId="0" xfId="2" applyNumberFormat="1" applyBorder="1" applyAlignment="1" applyProtection="1">
      <alignment vertical="center"/>
    </xf>
    <xf numFmtId="166" fontId="4" fillId="0" borderId="0" xfId="2" applyNumberFormat="1" applyBorder="1" applyAlignment="1" applyProtection="1"/>
    <xf numFmtId="166" fontId="0" fillId="3" borderId="0" xfId="0" applyNumberFormat="1" applyFill="1"/>
    <xf numFmtId="164" fontId="0" fillId="3" borderId="0" xfId="0" applyNumberFormat="1" applyFill="1"/>
    <xf numFmtId="0" fontId="1" fillId="5" borderId="0" xfId="0" applyFont="1" applyFill="1" applyAlignment="1">
      <alignment horizontal="right"/>
    </xf>
    <xf numFmtId="10" fontId="1" fillId="5" borderId="0" xfId="0" applyNumberFormat="1" applyFont="1" applyFill="1" applyAlignment="1">
      <alignment horizontal="right"/>
    </xf>
    <xf numFmtId="0" fontId="0" fillId="3" borderId="0" xfId="0" applyFill="1" applyBorder="1" applyAlignment="1">
      <alignment horizontal="center"/>
    </xf>
    <xf numFmtId="166" fontId="0" fillId="3" borderId="0" xfId="0" applyNumberFormat="1" applyFill="1" applyBorder="1" applyAlignment="1">
      <alignment horizontal="center"/>
    </xf>
    <xf numFmtId="0" fontId="0" fillId="0" borderId="0" xfId="0" applyAlignment="1">
      <alignment horizontal="right"/>
    </xf>
    <xf numFmtId="0" fontId="0" fillId="3" borderId="0" xfId="0" applyFill="1" applyAlignment="1">
      <alignment horizontal="right"/>
    </xf>
    <xf numFmtId="167" fontId="0" fillId="3" borderId="0" xfId="0" applyNumberFormat="1" applyFill="1"/>
    <xf numFmtId="0" fontId="5" fillId="0" borderId="0" xfId="0" applyFont="1"/>
    <xf numFmtId="164" fontId="0" fillId="3" borderId="0" xfId="0" applyNumberFormat="1" applyFill="1" applyBorder="1" applyAlignment="1">
      <alignment horizontal="center"/>
    </xf>
    <xf numFmtId="168" fontId="0" fillId="3" borderId="0" xfId="0" applyNumberFormat="1" applyFill="1" applyBorder="1" applyAlignment="1">
      <alignment horizontal="center"/>
    </xf>
    <xf numFmtId="169" fontId="0" fillId="3" borderId="0" xfId="0" applyNumberFormat="1" applyFill="1" applyAlignment="1">
      <alignment horizontal="right"/>
    </xf>
    <xf numFmtId="164" fontId="0" fillId="3" borderId="0" xfId="0" applyNumberFormat="1" applyFill="1" applyAlignment="1">
      <alignment horizontal="right"/>
    </xf>
    <xf numFmtId="170" fontId="1" fillId="5" borderId="0" xfId="0" applyNumberFormat="1" applyFont="1" applyFill="1" applyAlignment="1">
      <alignment horizontal="right"/>
    </xf>
    <xf numFmtId="0" fontId="7" fillId="0" borderId="0" xfId="0" applyFont="1"/>
    <xf numFmtId="0" fontId="8" fillId="2" borderId="0" xfId="0" applyFont="1" applyFill="1" applyAlignment="1">
      <alignment horizontal="center"/>
    </xf>
    <xf numFmtId="0" fontId="8" fillId="6" borderId="0" xfId="0" applyFont="1" applyFill="1" applyAlignment="1">
      <alignment horizontal="center" vertical="center"/>
    </xf>
    <xf numFmtId="0" fontId="8" fillId="7" borderId="0" xfId="0" applyFont="1" applyFill="1" applyAlignment="1">
      <alignment horizontal="center" vertical="center"/>
    </xf>
    <xf numFmtId="0" fontId="8" fillId="8" borderId="0" xfId="0" applyFont="1" applyFill="1" applyAlignment="1">
      <alignment horizontal="center" vertical="center"/>
    </xf>
    <xf numFmtId="0" fontId="8" fillId="6" borderId="0" xfId="0" applyFont="1" applyFill="1" applyAlignment="1">
      <alignment horizontal="center"/>
    </xf>
    <xf numFmtId="0" fontId="7" fillId="0" borderId="0" xfId="0" applyFont="1" applyAlignment="1">
      <alignment vertical="center"/>
    </xf>
    <xf numFmtId="0" fontId="7" fillId="0" borderId="0" xfId="0" applyFont="1" applyAlignment="1">
      <alignment horizontal="center" vertical="center"/>
    </xf>
    <xf numFmtId="1" fontId="0" fillId="3" borderId="0" xfId="0" applyNumberFormat="1" applyFill="1" applyAlignment="1">
      <alignment horizontal="right"/>
    </xf>
    <xf numFmtId="0" fontId="7" fillId="9" borderId="0" xfId="0" applyFont="1" applyFill="1" applyAlignment="1">
      <alignment horizontal="center" vertical="center"/>
    </xf>
    <xf numFmtId="4" fontId="7" fillId="0" borderId="0" xfId="0" applyNumberFormat="1" applyFont="1" applyAlignment="1">
      <alignment vertical="center"/>
    </xf>
    <xf numFmtId="3" fontId="7" fillId="0" borderId="0" xfId="1" applyNumberFormat="1" applyFont="1" applyBorder="1" applyAlignment="1" applyProtection="1">
      <alignment vertical="top" wrapText="1"/>
    </xf>
    <xf numFmtId="170" fontId="7" fillId="3" borderId="0" xfId="0" applyNumberFormat="1" applyFont="1" applyFill="1" applyAlignment="1">
      <alignment horizontal="right"/>
    </xf>
    <xf numFmtId="165" fontId="7" fillId="3" borderId="0" xfId="0" applyNumberFormat="1" applyFont="1" applyFill="1" applyAlignment="1">
      <alignment horizontal="right"/>
    </xf>
    <xf numFmtId="3" fontId="7" fillId="0" borderId="0" xfId="0" applyNumberFormat="1" applyFont="1"/>
    <xf numFmtId="4" fontId="7" fillId="0" borderId="0" xfId="0" applyNumberFormat="1" applyFont="1"/>
    <xf numFmtId="3" fontId="8" fillId="5" borderId="0" xfId="0" applyNumberFormat="1" applyFont="1" applyFill="1" applyAlignment="1">
      <alignment horizontal="right"/>
    </xf>
    <xf numFmtId="3" fontId="0" fillId="0" borderId="0" xfId="0" applyNumberFormat="1"/>
    <xf numFmtId="170" fontId="0" fillId="3" borderId="0" xfId="0" applyNumberFormat="1" applyFill="1" applyBorder="1" applyAlignment="1">
      <alignment horizontal="center"/>
    </xf>
    <xf numFmtId="0" fontId="1" fillId="0" borderId="0" xfId="0" applyFont="1" applyBorder="1" applyAlignment="1">
      <alignment horizontal="center" vertical="center"/>
    </xf>
    <xf numFmtId="1" fontId="0" fillId="3" borderId="0" xfId="0" applyNumberFormat="1" applyFill="1"/>
    <xf numFmtId="170" fontId="0" fillId="3" borderId="0" xfId="0" applyNumberFormat="1" applyFill="1"/>
    <xf numFmtId="1" fontId="1" fillId="5" borderId="0" xfId="0" applyNumberFormat="1" applyFont="1" applyFill="1" applyAlignment="1">
      <alignment horizontal="right"/>
    </xf>
    <xf numFmtId="0" fontId="9" fillId="0" borderId="0" xfId="0" applyFont="1"/>
    <xf numFmtId="0" fontId="12" fillId="0" borderId="0" xfId="0" applyFont="1"/>
    <xf numFmtId="170" fontId="0" fillId="0" borderId="0" xfId="0" applyNumberFormat="1"/>
    <xf numFmtId="0" fontId="0" fillId="0" borderId="0" xfId="0" applyFont="1" applyAlignment="1">
      <alignment horizontal="center"/>
    </xf>
    <xf numFmtId="168" fontId="0" fillId="3" borderId="0" xfId="0" applyNumberFormat="1" applyFill="1"/>
    <xf numFmtId="0" fontId="1" fillId="2" borderId="0" xfId="0" applyFont="1" applyFill="1" applyAlignment="1">
      <alignment horizontal="center" vertical="center"/>
    </xf>
    <xf numFmtId="0" fontId="15" fillId="9" borderId="0" xfId="0" applyFont="1" applyFill="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1" fillId="6" borderId="0" xfId="0" applyFont="1" applyFill="1" applyAlignment="1">
      <alignment horizontal="center" vertical="center" wrapText="1"/>
    </xf>
    <xf numFmtId="0" fontId="0" fillId="0" borderId="0" xfId="0" applyAlignment="1">
      <alignment horizontal="left"/>
    </xf>
    <xf numFmtId="0" fontId="0" fillId="0" borderId="0" xfId="0" applyAlignment="1">
      <alignment horizontal="center" vertical="center"/>
    </xf>
    <xf numFmtId="0" fontId="0" fillId="0" borderId="0" xfId="0" applyFont="1" applyAlignment="1">
      <alignment horizontal="center" vertical="center"/>
    </xf>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0" borderId="0" xfId="0" applyFont="1" applyAlignment="1">
      <alignment horizontal="center" vertical="center"/>
    </xf>
    <xf numFmtId="0" fontId="3" fillId="0" borderId="0" xfId="0" applyFont="1" applyBorder="1" applyAlignment="1">
      <alignment horizontal="left" vertical="center" wrapText="1"/>
    </xf>
    <xf numFmtId="0" fontId="1" fillId="4" borderId="0" xfId="0" applyFont="1" applyFill="1" applyBorder="1" applyAlignment="1">
      <alignment horizontal="center"/>
    </xf>
    <xf numFmtId="0" fontId="1" fillId="4" borderId="0" xfId="0" applyFont="1" applyFill="1" applyBorder="1" applyAlignment="1">
      <alignment horizontal="center" vertical="center"/>
    </xf>
    <xf numFmtId="0" fontId="1" fillId="2" borderId="0" xfId="0" applyFont="1" applyFill="1" applyBorder="1" applyAlignment="1">
      <alignment horizontal="center"/>
    </xf>
    <xf numFmtId="0" fontId="6" fillId="4" borderId="0" xfId="0" applyFont="1" applyFill="1" applyBorder="1" applyAlignment="1">
      <alignment horizontal="center"/>
    </xf>
    <xf numFmtId="0" fontId="1" fillId="0" borderId="0" xfId="0" applyFont="1" applyBorder="1" applyAlignment="1">
      <alignment horizontal="center" vertical="center"/>
    </xf>
    <xf numFmtId="0" fontId="14" fillId="0" borderId="0" xfId="0" applyFont="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AAAD"/>
      <rgbColor rgb="FFC0C0C0"/>
      <rgbColor rgb="FF808080"/>
      <rgbColor rgb="FF729FC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BCE4E5"/>
      <rgbColor rgb="FFFFFF99"/>
      <rgbColor rgb="FF99CCFF"/>
      <rgbColor rgb="FFFF99CC"/>
      <rgbColor rgb="FFCC99FF"/>
      <rgbColor rgb="FFFFCC99"/>
      <rgbColor rgb="FF3366FF"/>
      <rgbColor rgb="FF33CCCC"/>
      <rgbColor rgb="FF81D41A"/>
      <rgbColor rgb="FFFFCC00"/>
      <rgbColor rgb="FFFF9900"/>
      <rgbColor rgb="FFFF4000"/>
      <rgbColor rgb="FF666699"/>
      <rgbColor rgb="FF72BF44"/>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169560</xdr:colOff>
      <xdr:row>22</xdr:row>
      <xdr:rowOff>83880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445320" cy="40651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283680</xdr:colOff>
      <xdr:row>0</xdr:row>
      <xdr:rowOff>16920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8192520" cy="169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283680</xdr:colOff>
      <xdr:row>0</xdr:row>
      <xdr:rowOff>16920</xdr:rowOff>
    </xdr:to>
    <xdr:sp macro="" textlink="">
      <xdr:nvSpPr>
        <xdr:cNvPr id="3" name="CustomShape 1" hidden="1">
          <a:extLst>
            <a:ext uri="{FF2B5EF4-FFF2-40B4-BE49-F238E27FC236}">
              <a16:creationId xmlns:a16="http://schemas.microsoft.com/office/drawing/2014/main" id="{00000000-0008-0000-0100-000003000000}"/>
            </a:ext>
          </a:extLst>
        </xdr:cNvPr>
        <xdr:cNvSpPr/>
      </xdr:nvSpPr>
      <xdr:spPr>
        <a:xfrm>
          <a:off x="0" y="0"/>
          <a:ext cx="8192520" cy="169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283680</xdr:colOff>
      <xdr:row>0</xdr:row>
      <xdr:rowOff>16920</xdr:rowOff>
    </xdr:to>
    <xdr:sp macro="" textlink="">
      <xdr:nvSpPr>
        <xdr:cNvPr id="4" name="CustomShape 1" hidden="1">
          <a:extLst>
            <a:ext uri="{FF2B5EF4-FFF2-40B4-BE49-F238E27FC236}">
              <a16:creationId xmlns:a16="http://schemas.microsoft.com/office/drawing/2014/main" id="{00000000-0008-0000-0100-000004000000}"/>
            </a:ext>
          </a:extLst>
        </xdr:cNvPr>
        <xdr:cNvSpPr/>
      </xdr:nvSpPr>
      <xdr:spPr>
        <a:xfrm>
          <a:off x="0" y="0"/>
          <a:ext cx="8192520" cy="169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283680</xdr:colOff>
      <xdr:row>0</xdr:row>
      <xdr:rowOff>16920</xdr:rowOff>
    </xdr:to>
    <xdr:sp macro="" textlink="">
      <xdr:nvSpPr>
        <xdr:cNvPr id="5" name="CustomShape 1" hidden="1">
          <a:extLst>
            <a:ext uri="{FF2B5EF4-FFF2-40B4-BE49-F238E27FC236}">
              <a16:creationId xmlns:a16="http://schemas.microsoft.com/office/drawing/2014/main" id="{00000000-0008-0000-0100-000005000000}"/>
            </a:ext>
          </a:extLst>
        </xdr:cNvPr>
        <xdr:cNvSpPr/>
      </xdr:nvSpPr>
      <xdr:spPr>
        <a:xfrm>
          <a:off x="0" y="0"/>
          <a:ext cx="8192520" cy="169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284040</xdr:colOff>
      <xdr:row>79</xdr:row>
      <xdr:rowOff>17280</xdr:rowOff>
    </xdr:to>
    <xdr:sp macro="" textlink="">
      <xdr:nvSpPr>
        <xdr:cNvPr id="5" name="CustomShape 1" hidden="1">
          <a:extLst>
            <a:ext uri="{FF2B5EF4-FFF2-40B4-BE49-F238E27FC236}">
              <a16:creationId xmlns:a16="http://schemas.microsoft.com/office/drawing/2014/main" id="{00000000-0008-0000-0200-000005000000}"/>
            </a:ext>
          </a:extLst>
        </xdr:cNvPr>
        <xdr:cNvSpPr/>
      </xdr:nvSpPr>
      <xdr:spPr>
        <a:xfrm>
          <a:off x="0" y="0"/>
          <a:ext cx="8584560" cy="132580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284040</xdr:colOff>
      <xdr:row>79</xdr:row>
      <xdr:rowOff>17280</xdr:rowOff>
    </xdr:to>
    <xdr:sp macro="" textlink="">
      <xdr:nvSpPr>
        <xdr:cNvPr id="6" name="CustomShape 1" hidden="1">
          <a:extLst>
            <a:ext uri="{FF2B5EF4-FFF2-40B4-BE49-F238E27FC236}">
              <a16:creationId xmlns:a16="http://schemas.microsoft.com/office/drawing/2014/main" id="{00000000-0008-0000-0200-000006000000}"/>
            </a:ext>
          </a:extLst>
        </xdr:cNvPr>
        <xdr:cNvSpPr/>
      </xdr:nvSpPr>
      <xdr:spPr>
        <a:xfrm>
          <a:off x="0" y="0"/>
          <a:ext cx="8584560" cy="132580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284040</xdr:colOff>
      <xdr:row>79</xdr:row>
      <xdr:rowOff>17280</xdr:rowOff>
    </xdr:to>
    <xdr:sp macro="" textlink="">
      <xdr:nvSpPr>
        <xdr:cNvPr id="7" name="CustomShape 1" hidden="1">
          <a:extLst>
            <a:ext uri="{FF2B5EF4-FFF2-40B4-BE49-F238E27FC236}">
              <a16:creationId xmlns:a16="http://schemas.microsoft.com/office/drawing/2014/main" id="{00000000-0008-0000-0200-000007000000}"/>
            </a:ext>
          </a:extLst>
        </xdr:cNvPr>
        <xdr:cNvSpPr/>
      </xdr:nvSpPr>
      <xdr:spPr>
        <a:xfrm>
          <a:off x="0" y="0"/>
          <a:ext cx="8584560" cy="132580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284040</xdr:colOff>
      <xdr:row>79</xdr:row>
      <xdr:rowOff>17280</xdr:rowOff>
    </xdr:to>
    <xdr:sp macro="" textlink="">
      <xdr:nvSpPr>
        <xdr:cNvPr id="8" name="CustomShape 1" hidden="1">
          <a:extLst>
            <a:ext uri="{FF2B5EF4-FFF2-40B4-BE49-F238E27FC236}">
              <a16:creationId xmlns:a16="http://schemas.microsoft.com/office/drawing/2014/main" id="{00000000-0008-0000-0200-000008000000}"/>
            </a:ext>
          </a:extLst>
        </xdr:cNvPr>
        <xdr:cNvSpPr/>
      </xdr:nvSpPr>
      <xdr:spPr>
        <a:xfrm>
          <a:off x="0" y="0"/>
          <a:ext cx="8584560" cy="132580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236520</xdr:colOff>
      <xdr:row>52</xdr:row>
      <xdr:rowOff>110160</xdr:rowOff>
    </xdr:to>
    <xdr:sp macro="" textlink="">
      <xdr:nvSpPr>
        <xdr:cNvPr id="9" name="CustomShape 1" hidden="1">
          <a:extLst>
            <a:ext uri="{FF2B5EF4-FFF2-40B4-BE49-F238E27FC236}">
              <a16:creationId xmlns:a16="http://schemas.microsoft.com/office/drawing/2014/main" id="{00000000-0008-0000-0300-000009000000}"/>
            </a:ext>
          </a:extLst>
        </xdr:cNvPr>
        <xdr:cNvSpPr/>
      </xdr:nvSpPr>
      <xdr:spPr>
        <a:xfrm>
          <a:off x="0" y="0"/>
          <a:ext cx="14406480" cy="92293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761400</xdr:colOff>
      <xdr:row>55</xdr:row>
      <xdr:rowOff>46800</xdr:rowOff>
    </xdr:to>
    <xdr:sp macro="" textlink="">
      <xdr:nvSpPr>
        <xdr:cNvPr id="10" name="CustomShape 1" hidden="1">
          <a:extLst>
            <a:ext uri="{FF2B5EF4-FFF2-40B4-BE49-F238E27FC236}">
              <a16:creationId xmlns:a16="http://schemas.microsoft.com/office/drawing/2014/main" id="{00000000-0008-0000-0400-00000A000000}"/>
            </a:ext>
          </a:extLst>
        </xdr:cNvPr>
        <xdr:cNvSpPr/>
      </xdr:nvSpPr>
      <xdr:spPr>
        <a:xfrm>
          <a:off x="0" y="0"/>
          <a:ext cx="12040200" cy="96915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646920</xdr:colOff>
      <xdr:row>53</xdr:row>
      <xdr:rowOff>117000</xdr:rowOff>
    </xdr:to>
    <xdr:sp macro="" textlink="">
      <xdr:nvSpPr>
        <xdr:cNvPr id="11" name="CustomShape 1" hidden="1">
          <a:extLst>
            <a:ext uri="{FF2B5EF4-FFF2-40B4-BE49-F238E27FC236}">
              <a16:creationId xmlns:a16="http://schemas.microsoft.com/office/drawing/2014/main" id="{00000000-0008-0000-0500-00000B000000}"/>
            </a:ext>
          </a:extLst>
        </xdr:cNvPr>
        <xdr:cNvSpPr/>
      </xdr:nvSpPr>
      <xdr:spPr>
        <a:xfrm>
          <a:off x="0" y="0"/>
          <a:ext cx="16822080" cy="9411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646920</xdr:colOff>
      <xdr:row>53</xdr:row>
      <xdr:rowOff>117000</xdr:rowOff>
    </xdr:to>
    <xdr:sp macro="" textlink="">
      <xdr:nvSpPr>
        <xdr:cNvPr id="12" name="CustomShape 1" hidden="1">
          <a:extLst>
            <a:ext uri="{FF2B5EF4-FFF2-40B4-BE49-F238E27FC236}">
              <a16:creationId xmlns:a16="http://schemas.microsoft.com/office/drawing/2014/main" id="{00000000-0008-0000-0500-00000C000000}"/>
            </a:ext>
          </a:extLst>
        </xdr:cNvPr>
        <xdr:cNvSpPr/>
      </xdr:nvSpPr>
      <xdr:spPr>
        <a:xfrm>
          <a:off x="0" y="0"/>
          <a:ext cx="16822080" cy="9411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407520</xdr:colOff>
      <xdr:row>50</xdr:row>
      <xdr:rowOff>84240</xdr:rowOff>
    </xdr:to>
    <xdr:sp macro="" textlink="">
      <xdr:nvSpPr>
        <xdr:cNvPr id="13" name="CustomShape 1" hidden="1">
          <a:extLst>
            <a:ext uri="{FF2B5EF4-FFF2-40B4-BE49-F238E27FC236}">
              <a16:creationId xmlns:a16="http://schemas.microsoft.com/office/drawing/2014/main" id="{00000000-0008-0000-0600-00000D000000}"/>
            </a:ext>
          </a:extLst>
        </xdr:cNvPr>
        <xdr:cNvSpPr/>
      </xdr:nvSpPr>
      <xdr:spPr>
        <a:xfrm>
          <a:off x="0" y="0"/>
          <a:ext cx="7849080" cy="95994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1080</xdr:rowOff>
    </xdr:from>
    <xdr:to>
      <xdr:col>7</xdr:col>
      <xdr:colOff>274320</xdr:colOff>
      <xdr:row>53</xdr:row>
      <xdr:rowOff>7560</xdr:rowOff>
    </xdr:to>
    <xdr:sp macro="" textlink="">
      <xdr:nvSpPr>
        <xdr:cNvPr id="14" name="CustomShape 1" hidden="1">
          <a:extLst>
            <a:ext uri="{FF2B5EF4-FFF2-40B4-BE49-F238E27FC236}">
              <a16:creationId xmlns:a16="http://schemas.microsoft.com/office/drawing/2014/main" id="{00000000-0008-0000-0700-00000E000000}"/>
            </a:ext>
          </a:extLst>
        </xdr:cNvPr>
        <xdr:cNvSpPr/>
      </xdr:nvSpPr>
      <xdr:spPr>
        <a:xfrm>
          <a:off x="0" y="176040"/>
          <a:ext cx="16679520" cy="95619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324360</xdr:colOff>
      <xdr:row>50</xdr:row>
      <xdr:rowOff>89280</xdr:rowOff>
    </xdr:to>
    <xdr:sp macro="" textlink="">
      <xdr:nvSpPr>
        <xdr:cNvPr id="15" name="CustomShape 1" hidden="1">
          <a:extLst>
            <a:ext uri="{FF2B5EF4-FFF2-40B4-BE49-F238E27FC236}">
              <a16:creationId xmlns:a16="http://schemas.microsoft.com/office/drawing/2014/main" id="{00000000-0008-0000-0700-00000F000000}"/>
            </a:ext>
          </a:extLst>
        </xdr:cNvPr>
        <xdr:cNvSpPr/>
      </xdr:nvSpPr>
      <xdr:spPr>
        <a:xfrm>
          <a:off x="0" y="0"/>
          <a:ext cx="8039520" cy="92941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2160</xdr:colOff>
      <xdr:row>0</xdr:row>
      <xdr:rowOff>0</xdr:rowOff>
    </xdr:from>
    <xdr:to>
      <xdr:col>5</xdr:col>
      <xdr:colOff>1263960</xdr:colOff>
      <xdr:row>29</xdr:row>
      <xdr:rowOff>175320</xdr:rowOff>
    </xdr:to>
    <xdr:sp macro="" textlink="">
      <xdr:nvSpPr>
        <xdr:cNvPr id="16" name="CustomShape 1" hidden="1">
          <a:extLst>
            <a:ext uri="{FF2B5EF4-FFF2-40B4-BE49-F238E27FC236}">
              <a16:creationId xmlns:a16="http://schemas.microsoft.com/office/drawing/2014/main" id="{00000000-0008-0000-0800-000010000000}"/>
            </a:ext>
          </a:extLst>
        </xdr:cNvPr>
        <xdr:cNvSpPr/>
      </xdr:nvSpPr>
      <xdr:spPr>
        <a:xfrm>
          <a:off x="384120" y="0"/>
          <a:ext cx="11010960" cy="52729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1</xdr:col>
      <xdr:colOff>360</xdr:colOff>
      <xdr:row>0</xdr:row>
      <xdr:rowOff>0</xdr:rowOff>
    </xdr:from>
    <xdr:to>
      <xdr:col>3</xdr:col>
      <xdr:colOff>694800</xdr:colOff>
      <xdr:row>157</xdr:row>
      <xdr:rowOff>110520</xdr:rowOff>
    </xdr:to>
    <xdr:sp macro="" textlink="">
      <xdr:nvSpPr>
        <xdr:cNvPr id="17" name="CustomShape 1" hidden="1">
          <a:extLst>
            <a:ext uri="{FF2B5EF4-FFF2-40B4-BE49-F238E27FC236}">
              <a16:creationId xmlns:a16="http://schemas.microsoft.com/office/drawing/2014/main" id="{00000000-0008-0000-0800-000011000000}"/>
            </a:ext>
          </a:extLst>
        </xdr:cNvPr>
        <xdr:cNvSpPr/>
      </xdr:nvSpPr>
      <xdr:spPr>
        <a:xfrm>
          <a:off x="382320" y="0"/>
          <a:ext cx="7484040" cy="10115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zoomScale="160" zoomScaleNormal="160" workbookViewId="0">
      <selection activeCell="I21" activeCellId="1" sqref="E19:E21 I21"/>
    </sheetView>
  </sheetViews>
  <sheetFormatPr defaultColWidth="10.83203125" defaultRowHeight="14" x14ac:dyDescent="0.3"/>
  <cols>
    <col min="1" max="1" width="65.83203125" customWidth="1"/>
    <col min="2" max="2" width="8.25" customWidth="1"/>
    <col min="3" max="3" width="15.33203125" customWidth="1"/>
    <col min="4" max="7" width="4.83203125" customWidth="1"/>
  </cols>
  <sheetData/>
  <pageMargins left="0" right="0" top="0.13888888888888901" bottom="0.13888888888888901" header="0" footer="0"/>
  <pageSetup pageOrder="overThenDown" orientation="portrait" useFirstPageNumber="1" horizontalDpi="300" verticalDpi="300"/>
  <headerFooter>
    <oddHeader>&amp;C&amp;10&amp;A</oddHeader>
    <oddFooter>&amp;C&amp;10Página &amp;P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1D41A"/>
  </sheetPr>
  <dimension ref="A1:F38"/>
  <sheetViews>
    <sheetView zoomScale="160" zoomScaleNormal="160" workbookViewId="0">
      <selection activeCell="F26" activeCellId="1" sqref="E19:E21 F26"/>
    </sheetView>
  </sheetViews>
  <sheetFormatPr defaultColWidth="10.83203125" defaultRowHeight="14" x14ac:dyDescent="0.3"/>
  <cols>
    <col min="1" max="1" width="51.75" customWidth="1"/>
    <col min="2" max="2" width="20.83203125" customWidth="1"/>
    <col min="3" max="3" width="30.5" customWidth="1"/>
    <col min="4" max="4" width="15" customWidth="1"/>
    <col min="5" max="5" width="22.25" customWidth="1"/>
    <col min="6" max="6" width="13.08203125" customWidth="1"/>
  </cols>
  <sheetData>
    <row r="1" spans="1:6" ht="14.25" customHeight="1" x14ac:dyDescent="0.3">
      <c r="A1" s="74"/>
      <c r="B1" s="74"/>
      <c r="C1" s="74"/>
      <c r="D1" s="74"/>
      <c r="E1" s="74"/>
    </row>
    <row r="2" spans="1:6" x14ac:dyDescent="0.3">
      <c r="A2" s="69" t="s">
        <v>76</v>
      </c>
      <c r="B2" s="69"/>
      <c r="C2" s="69"/>
      <c r="D2" s="69"/>
      <c r="E2" s="69"/>
    </row>
    <row r="3" spans="1:6" x14ac:dyDescent="0.3">
      <c r="A3" s="1" t="s">
        <v>0</v>
      </c>
      <c r="B3" s="1" t="s">
        <v>77</v>
      </c>
      <c r="C3" s="1" t="s">
        <v>78</v>
      </c>
      <c r="D3" s="1" t="s">
        <v>79</v>
      </c>
      <c r="E3" s="1" t="s">
        <v>245</v>
      </c>
      <c r="F3" s="1" t="s">
        <v>72</v>
      </c>
    </row>
    <row r="4" spans="1:6" ht="15.5" x14ac:dyDescent="0.35">
      <c r="A4" t="s">
        <v>43</v>
      </c>
      <c r="B4" s="52">
        <v>0</v>
      </c>
      <c r="C4" s="52">
        <v>1</v>
      </c>
      <c r="D4" s="18">
        <f t="shared" ref="D4:D29" si="0">+B4+C4</f>
        <v>1</v>
      </c>
      <c r="E4" s="53">
        <f t="shared" ref="E4:E28" si="1">+D4/$D$29</f>
        <v>1.5873015873015872E-2</v>
      </c>
      <c r="F4" s="39">
        <f t="shared" ref="F4:F28" si="2">+IF(E4&gt;=$D$38,$C$38,IF(AND(E4&gt;=$D$37,E4&lt;$E$37),$C$37,IF(AND(E4&gt;=$D$36,E4&lt;$E$36),$C$36,IF(AND(E4&gt;=$D$35,E4&lt;$E$35),$C$35,$C$34))))</f>
        <v>7.5</v>
      </c>
    </row>
    <row r="5" spans="1:6" ht="15.5" x14ac:dyDescent="0.35">
      <c r="A5" t="s">
        <v>44</v>
      </c>
      <c r="B5" s="52">
        <v>0</v>
      </c>
      <c r="C5" s="52">
        <v>0</v>
      </c>
      <c r="D5" s="18">
        <f t="shared" si="0"/>
        <v>0</v>
      </c>
      <c r="E5" s="53">
        <f t="shared" si="1"/>
        <v>0</v>
      </c>
      <c r="F5" s="39">
        <f t="shared" si="2"/>
        <v>5</v>
      </c>
    </row>
    <row r="6" spans="1:6" ht="15.5" x14ac:dyDescent="0.35">
      <c r="A6" t="s">
        <v>45</v>
      </c>
      <c r="B6" s="52">
        <v>0</v>
      </c>
      <c r="C6" s="52">
        <v>0</v>
      </c>
      <c r="D6" s="18">
        <f t="shared" si="0"/>
        <v>0</v>
      </c>
      <c r="E6" s="53">
        <f t="shared" si="1"/>
        <v>0</v>
      </c>
      <c r="F6" s="39">
        <f t="shared" si="2"/>
        <v>5</v>
      </c>
    </row>
    <row r="7" spans="1:6" ht="15.5" x14ac:dyDescent="0.35">
      <c r="A7" t="s">
        <v>46</v>
      </c>
      <c r="B7" s="52">
        <v>0</v>
      </c>
      <c r="C7" s="52">
        <v>0</v>
      </c>
      <c r="D7" s="18">
        <f t="shared" si="0"/>
        <v>0</v>
      </c>
      <c r="E7" s="53">
        <f t="shared" si="1"/>
        <v>0</v>
      </c>
      <c r="F7" s="39">
        <f t="shared" si="2"/>
        <v>5</v>
      </c>
    </row>
    <row r="8" spans="1:6" ht="15.5" x14ac:dyDescent="0.35">
      <c r="A8" t="s">
        <v>47</v>
      </c>
      <c r="B8" s="52">
        <v>0</v>
      </c>
      <c r="C8" s="52">
        <v>0</v>
      </c>
      <c r="D8" s="18">
        <f t="shared" si="0"/>
        <v>0</v>
      </c>
      <c r="E8" s="53">
        <f t="shared" si="1"/>
        <v>0</v>
      </c>
      <c r="F8" s="39">
        <f t="shared" si="2"/>
        <v>5</v>
      </c>
    </row>
    <row r="9" spans="1:6" ht="15.5" x14ac:dyDescent="0.35">
      <c r="A9" t="s">
        <v>48</v>
      </c>
      <c r="B9" s="52">
        <v>0</v>
      </c>
      <c r="C9" s="52">
        <v>0</v>
      </c>
      <c r="D9" s="18">
        <f t="shared" si="0"/>
        <v>0</v>
      </c>
      <c r="E9" s="53">
        <f t="shared" si="1"/>
        <v>0</v>
      </c>
      <c r="F9" s="39">
        <f t="shared" si="2"/>
        <v>5</v>
      </c>
    </row>
    <row r="10" spans="1:6" ht="15.5" x14ac:dyDescent="0.35">
      <c r="A10" t="s">
        <v>49</v>
      </c>
      <c r="B10" s="52">
        <v>0</v>
      </c>
      <c r="C10" s="52">
        <v>0</v>
      </c>
      <c r="D10" s="18">
        <f t="shared" si="0"/>
        <v>0</v>
      </c>
      <c r="E10" s="53">
        <f t="shared" si="1"/>
        <v>0</v>
      </c>
      <c r="F10" s="39">
        <f t="shared" si="2"/>
        <v>5</v>
      </c>
    </row>
    <row r="11" spans="1:6" ht="15.5" x14ac:dyDescent="0.35">
      <c r="A11" t="s">
        <v>50</v>
      </c>
      <c r="B11" s="52">
        <v>0</v>
      </c>
      <c r="C11" s="52">
        <v>0</v>
      </c>
      <c r="D11" s="18">
        <f t="shared" si="0"/>
        <v>0</v>
      </c>
      <c r="E11" s="53">
        <f t="shared" si="1"/>
        <v>0</v>
      </c>
      <c r="F11" s="39">
        <f t="shared" si="2"/>
        <v>5</v>
      </c>
    </row>
    <row r="12" spans="1:6" ht="15.5" x14ac:dyDescent="0.35">
      <c r="A12" t="s">
        <v>51</v>
      </c>
      <c r="B12" s="52">
        <v>0</v>
      </c>
      <c r="C12" s="52">
        <v>0</v>
      </c>
      <c r="D12" s="18">
        <f t="shared" si="0"/>
        <v>0</v>
      </c>
      <c r="E12" s="53">
        <f t="shared" si="1"/>
        <v>0</v>
      </c>
      <c r="F12" s="39">
        <f t="shared" si="2"/>
        <v>5</v>
      </c>
    </row>
    <row r="13" spans="1:6" ht="15.5" x14ac:dyDescent="0.35">
      <c r="A13" t="s">
        <v>52</v>
      </c>
      <c r="B13" s="52">
        <v>0</v>
      </c>
      <c r="C13" s="52">
        <v>0</v>
      </c>
      <c r="D13" s="18">
        <f t="shared" si="0"/>
        <v>0</v>
      </c>
      <c r="E13" s="53">
        <f t="shared" si="1"/>
        <v>0</v>
      </c>
      <c r="F13" s="39">
        <f t="shared" si="2"/>
        <v>5</v>
      </c>
    </row>
    <row r="14" spans="1:6" ht="15.5" x14ac:dyDescent="0.35">
      <c r="A14" t="s">
        <v>53</v>
      </c>
      <c r="B14" s="52">
        <v>0</v>
      </c>
      <c r="C14" s="52">
        <v>0</v>
      </c>
      <c r="D14" s="18">
        <f t="shared" si="0"/>
        <v>0</v>
      </c>
      <c r="E14" s="53">
        <f t="shared" si="1"/>
        <v>0</v>
      </c>
      <c r="F14" s="39">
        <f t="shared" si="2"/>
        <v>5</v>
      </c>
    </row>
    <row r="15" spans="1:6" ht="15.5" x14ac:dyDescent="0.35">
      <c r="A15" t="s">
        <v>54</v>
      </c>
      <c r="B15" s="52">
        <v>0</v>
      </c>
      <c r="C15" s="52">
        <v>1</v>
      </c>
      <c r="D15" s="18">
        <f t="shared" si="0"/>
        <v>1</v>
      </c>
      <c r="E15" s="53">
        <f t="shared" si="1"/>
        <v>1.5873015873015872E-2</v>
      </c>
      <c r="F15" s="39">
        <f t="shared" si="2"/>
        <v>7.5</v>
      </c>
    </row>
    <row r="16" spans="1:6" ht="15.5" x14ac:dyDescent="0.35">
      <c r="A16" t="s">
        <v>55</v>
      </c>
      <c r="B16" s="52">
        <v>0</v>
      </c>
      <c r="C16" s="52">
        <v>0</v>
      </c>
      <c r="D16" s="18">
        <f t="shared" si="0"/>
        <v>0</v>
      </c>
      <c r="E16" s="53">
        <f t="shared" si="1"/>
        <v>0</v>
      </c>
      <c r="F16" s="39">
        <f t="shared" si="2"/>
        <v>5</v>
      </c>
    </row>
    <row r="17" spans="1:6" ht="15.5" x14ac:dyDescent="0.35">
      <c r="A17" t="s">
        <v>56</v>
      </c>
      <c r="B17" s="52">
        <v>9</v>
      </c>
      <c r="C17" s="52">
        <v>6</v>
      </c>
      <c r="D17" s="18">
        <f t="shared" si="0"/>
        <v>15</v>
      </c>
      <c r="E17" s="53">
        <f t="shared" si="1"/>
        <v>0.23809523809523808</v>
      </c>
      <c r="F17" s="39">
        <f t="shared" si="2"/>
        <v>10</v>
      </c>
    </row>
    <row r="18" spans="1:6" ht="15.5" x14ac:dyDescent="0.35">
      <c r="A18" t="s">
        <v>57</v>
      </c>
      <c r="B18" s="52">
        <v>1</v>
      </c>
      <c r="C18" s="52">
        <v>0</v>
      </c>
      <c r="D18" s="18">
        <f t="shared" si="0"/>
        <v>1</v>
      </c>
      <c r="E18" s="53">
        <f t="shared" si="1"/>
        <v>1.5873015873015872E-2</v>
      </c>
      <c r="F18" s="39">
        <f t="shared" si="2"/>
        <v>7.5</v>
      </c>
    </row>
    <row r="19" spans="1:6" ht="15.5" x14ac:dyDescent="0.35">
      <c r="A19" t="s">
        <v>58</v>
      </c>
      <c r="B19" s="52">
        <v>0</v>
      </c>
      <c r="C19" s="52">
        <v>0</v>
      </c>
      <c r="D19" s="18">
        <f t="shared" si="0"/>
        <v>0</v>
      </c>
      <c r="E19" s="53">
        <f t="shared" si="1"/>
        <v>0</v>
      </c>
      <c r="F19" s="39">
        <f t="shared" si="2"/>
        <v>5</v>
      </c>
    </row>
    <row r="20" spans="1:6" ht="15.5" x14ac:dyDescent="0.35">
      <c r="A20" t="s">
        <v>59</v>
      </c>
      <c r="B20" s="52">
        <v>11</v>
      </c>
      <c r="C20" s="52">
        <v>4</v>
      </c>
      <c r="D20" s="18">
        <f t="shared" si="0"/>
        <v>15</v>
      </c>
      <c r="E20" s="53">
        <f t="shared" si="1"/>
        <v>0.23809523809523808</v>
      </c>
      <c r="F20" s="39">
        <f t="shared" si="2"/>
        <v>10</v>
      </c>
    </row>
    <row r="21" spans="1:6" ht="15.5" x14ac:dyDescent="0.35">
      <c r="A21" t="s">
        <v>60</v>
      </c>
      <c r="B21" s="52">
        <v>0</v>
      </c>
      <c r="C21" s="52">
        <v>0</v>
      </c>
      <c r="D21" s="18">
        <f t="shared" si="0"/>
        <v>0</v>
      </c>
      <c r="E21" s="53">
        <f t="shared" si="1"/>
        <v>0</v>
      </c>
      <c r="F21" s="39">
        <f t="shared" si="2"/>
        <v>5</v>
      </c>
    </row>
    <row r="22" spans="1:6" ht="15.5" x14ac:dyDescent="0.35">
      <c r="A22" t="s">
        <v>61</v>
      </c>
      <c r="B22" s="52">
        <v>0</v>
      </c>
      <c r="C22" s="52">
        <v>0</v>
      </c>
      <c r="D22" s="18">
        <f t="shared" si="0"/>
        <v>0</v>
      </c>
      <c r="E22" s="53">
        <f t="shared" si="1"/>
        <v>0</v>
      </c>
      <c r="F22" s="39">
        <f t="shared" si="2"/>
        <v>5</v>
      </c>
    </row>
    <row r="23" spans="1:6" ht="15.5" x14ac:dyDescent="0.35">
      <c r="A23" t="s">
        <v>62</v>
      </c>
      <c r="B23" s="52">
        <v>1</v>
      </c>
      <c r="C23" s="52">
        <v>0</v>
      </c>
      <c r="D23" s="18">
        <f t="shared" si="0"/>
        <v>1</v>
      </c>
      <c r="E23" s="53">
        <f t="shared" si="1"/>
        <v>1.5873015873015872E-2</v>
      </c>
      <c r="F23" s="39">
        <f t="shared" si="2"/>
        <v>7.5</v>
      </c>
    </row>
    <row r="24" spans="1:6" ht="15.5" x14ac:dyDescent="0.35">
      <c r="A24" t="s">
        <v>63</v>
      </c>
      <c r="B24" s="52">
        <v>0</v>
      </c>
      <c r="C24" s="52">
        <v>0</v>
      </c>
      <c r="D24" s="18">
        <f t="shared" si="0"/>
        <v>0</v>
      </c>
      <c r="E24" s="53">
        <f t="shared" si="1"/>
        <v>0</v>
      </c>
      <c r="F24" s="39">
        <f t="shared" si="2"/>
        <v>5</v>
      </c>
    </row>
    <row r="25" spans="1:6" ht="15.5" x14ac:dyDescent="0.35">
      <c r="A25" t="s">
        <v>64</v>
      </c>
      <c r="B25" s="52">
        <v>0</v>
      </c>
      <c r="C25" s="52">
        <v>0</v>
      </c>
      <c r="D25" s="18">
        <f t="shared" si="0"/>
        <v>0</v>
      </c>
      <c r="E25" s="53">
        <f t="shared" si="1"/>
        <v>0</v>
      </c>
      <c r="F25" s="39">
        <f t="shared" si="2"/>
        <v>5</v>
      </c>
    </row>
    <row r="26" spans="1:6" ht="15.5" x14ac:dyDescent="0.35">
      <c r="A26" t="s">
        <v>65</v>
      </c>
      <c r="B26" s="52">
        <v>15</v>
      </c>
      <c r="C26" s="52">
        <v>14</v>
      </c>
      <c r="D26" s="18">
        <f t="shared" si="0"/>
        <v>29</v>
      </c>
      <c r="E26" s="53">
        <f t="shared" si="1"/>
        <v>0.46031746031746029</v>
      </c>
      <c r="F26" s="39">
        <f t="shared" si="2"/>
        <v>10</v>
      </c>
    </row>
    <row r="27" spans="1:6" ht="15.5" x14ac:dyDescent="0.35">
      <c r="A27" t="s">
        <v>66</v>
      </c>
      <c r="B27" s="52">
        <v>0</v>
      </c>
      <c r="C27" s="52">
        <v>0</v>
      </c>
      <c r="D27" s="18">
        <f t="shared" si="0"/>
        <v>0</v>
      </c>
      <c r="E27" s="53">
        <f t="shared" si="1"/>
        <v>0</v>
      </c>
      <c r="F27" s="39">
        <f t="shared" si="2"/>
        <v>5</v>
      </c>
    </row>
    <row r="28" spans="1:6" ht="15.5" x14ac:dyDescent="0.35">
      <c r="A28" t="s">
        <v>67</v>
      </c>
      <c r="B28" s="52">
        <v>0</v>
      </c>
      <c r="C28" s="52">
        <v>0</v>
      </c>
      <c r="D28" s="18">
        <f t="shared" si="0"/>
        <v>0</v>
      </c>
      <c r="E28" s="53">
        <f t="shared" si="1"/>
        <v>0</v>
      </c>
      <c r="F28" s="39">
        <f t="shared" si="2"/>
        <v>5</v>
      </c>
    </row>
    <row r="29" spans="1:6" x14ac:dyDescent="0.3">
      <c r="A29" s="13" t="s">
        <v>73</v>
      </c>
      <c r="B29" s="13">
        <f>+SUM(B1:B28)</f>
        <v>37</v>
      </c>
      <c r="C29" s="13">
        <f>+SUM(C1:C28)</f>
        <v>26</v>
      </c>
      <c r="D29" s="13">
        <f t="shared" si="0"/>
        <v>63</v>
      </c>
      <c r="E29" s="14">
        <f>+SUM(E4:E28)</f>
        <v>0.99999999999999978</v>
      </c>
    </row>
    <row r="30" spans="1:6" x14ac:dyDescent="0.3">
      <c r="A30" s="20" t="s">
        <v>246</v>
      </c>
    </row>
    <row r="31" spans="1:6" x14ac:dyDescent="0.3">
      <c r="A31" s="20" t="s">
        <v>140</v>
      </c>
    </row>
    <row r="32" spans="1:6" x14ac:dyDescent="0.3">
      <c r="C32" s="70" t="s">
        <v>72</v>
      </c>
      <c r="D32" s="71" t="s">
        <v>41</v>
      </c>
      <c r="E32" s="71"/>
    </row>
    <row r="33" spans="3:5" x14ac:dyDescent="0.3">
      <c r="C33" s="70"/>
      <c r="D33" s="1" t="s">
        <v>37</v>
      </c>
      <c r="E33" s="1" t="s">
        <v>38</v>
      </c>
    </row>
    <row r="34" spans="3:5" x14ac:dyDescent="0.3">
      <c r="C34" s="21">
        <v>0</v>
      </c>
      <c r="D34" s="44"/>
      <c r="E34" s="44">
        <f>+PERCENTILE($E$4:$E$28,0.2)</f>
        <v>0</v>
      </c>
    </row>
    <row r="35" spans="3:5" x14ac:dyDescent="0.3">
      <c r="C35" s="21">
        <v>2.5</v>
      </c>
      <c r="D35" s="44">
        <f>+E34</f>
        <v>0</v>
      </c>
      <c r="E35" s="44">
        <f>+PERCENTILE($E$4:$E$28,0.6)</f>
        <v>0</v>
      </c>
    </row>
    <row r="36" spans="3:5" x14ac:dyDescent="0.3">
      <c r="C36" s="21">
        <v>5</v>
      </c>
      <c r="D36" s="44">
        <f>+E35</f>
        <v>0</v>
      </c>
      <c r="E36" s="44">
        <f>+PERCENTILE($E$4:$E$28,0.8)</f>
        <v>1.5873015873015872E-2</v>
      </c>
    </row>
    <row r="37" spans="3:5" x14ac:dyDescent="0.3">
      <c r="C37" s="21">
        <v>7.5</v>
      </c>
      <c r="D37" s="44">
        <f>+E36</f>
        <v>1.5873015873015872E-2</v>
      </c>
      <c r="E37" s="44">
        <f>+PERCENTILE($E$4:$E$28,0.9)</f>
        <v>0.14920634920634951</v>
      </c>
    </row>
    <row r="38" spans="3:5" x14ac:dyDescent="0.3">
      <c r="C38" s="21">
        <v>10</v>
      </c>
      <c r="D38" s="44">
        <f>+E37</f>
        <v>0.14920634920634951</v>
      </c>
      <c r="E38" s="44"/>
    </row>
  </sheetData>
  <mergeCells count="4">
    <mergeCell ref="A1:E1"/>
    <mergeCell ref="A2:E2"/>
    <mergeCell ref="C32:C33"/>
    <mergeCell ref="D32:E32"/>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Roman,Normal"&amp;12&amp;A</oddHeader>
    <oddFooter>&amp;C&amp;"Times New Roman,Normal"&amp;12Página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1D41A"/>
  </sheetPr>
  <dimension ref="A1:F39"/>
  <sheetViews>
    <sheetView zoomScale="160" zoomScaleNormal="160" workbookViewId="0">
      <selection activeCell="A27" activeCellId="1" sqref="E19:E21 A27"/>
    </sheetView>
  </sheetViews>
  <sheetFormatPr defaultColWidth="10.83203125" defaultRowHeight="14" x14ac:dyDescent="0.3"/>
  <cols>
    <col min="1" max="1" width="61.58203125" customWidth="1"/>
    <col min="2" max="2" width="24.75" customWidth="1"/>
    <col min="3" max="3" width="26.25" customWidth="1"/>
    <col min="4" max="4" width="23.25" customWidth="1"/>
    <col min="5" max="5" width="17.75" customWidth="1"/>
    <col min="6" max="6" width="14.83203125" customWidth="1"/>
    <col min="1023" max="1024" width="10.5" customWidth="1"/>
  </cols>
  <sheetData>
    <row r="1" spans="1:6" ht="14.9" customHeight="1" x14ac:dyDescent="0.3">
      <c r="A1" s="70" t="s">
        <v>247</v>
      </c>
      <c r="B1" s="70"/>
      <c r="C1" s="70"/>
      <c r="D1" s="70"/>
      <c r="E1" s="70"/>
    </row>
    <row r="2" spans="1:6" ht="19.149999999999999" customHeight="1" x14ac:dyDescent="0.3">
      <c r="A2" s="54" t="s">
        <v>39</v>
      </c>
      <c r="B2" s="54" t="s">
        <v>248</v>
      </c>
      <c r="C2" s="54" t="s">
        <v>249</v>
      </c>
      <c r="D2" s="54" t="s">
        <v>250</v>
      </c>
      <c r="E2" s="54" t="s">
        <v>251</v>
      </c>
      <c r="F2" s="54" t="s">
        <v>72</v>
      </c>
    </row>
    <row r="3" spans="1:6" x14ac:dyDescent="0.3">
      <c r="A3" t="s">
        <v>43</v>
      </c>
      <c r="B3" t="s">
        <v>252</v>
      </c>
      <c r="C3" t="s">
        <v>253</v>
      </c>
      <c r="D3" s="7" t="str">
        <f t="shared" ref="D3:D26" si="0">IF(OR(B3="Débil",C3="Débil"),"Débil",IF(OR(B3="Moderado",C3="Moderado"),"Moderado","Fuerte"))</f>
        <v>Débil</v>
      </c>
      <c r="E3" s="8">
        <f t="shared" ref="E3:E26" si="1">+VLOOKUP(B3,$A$29:$B$31,2,0)*0.7+VLOOKUP(C3,$A$29:$B$31,2,0)*0.3</f>
        <v>70</v>
      </c>
      <c r="F3" s="12">
        <f t="shared" ref="F3:F26" si="2">+IF(E3&gt;=$D$39,$C$39,IF(AND(E3&gt;=$D$38,E3&lt;$E$38),$C$38,IF(AND(E3&gt;=$D$37,E3&lt;$E$37),$C$37,IF(AND(E3&gt;=$D$36,E3&lt;$E$36),$C$36,$C$35))))</f>
        <v>2.5</v>
      </c>
    </row>
    <row r="4" spans="1:6" x14ac:dyDescent="0.3">
      <c r="A4" t="s">
        <v>44</v>
      </c>
      <c r="B4" t="s">
        <v>254</v>
      </c>
      <c r="C4" t="s">
        <v>253</v>
      </c>
      <c r="D4" s="7" t="str">
        <f t="shared" si="0"/>
        <v>Moderado</v>
      </c>
      <c r="E4" s="8">
        <f t="shared" si="1"/>
        <v>35</v>
      </c>
      <c r="F4" s="12">
        <f t="shared" si="2"/>
        <v>0</v>
      </c>
    </row>
    <row r="5" spans="1:6" x14ac:dyDescent="0.3">
      <c r="A5" t="s">
        <v>45</v>
      </c>
      <c r="B5" t="s">
        <v>254</v>
      </c>
      <c r="C5" t="s">
        <v>253</v>
      </c>
      <c r="D5" s="7" t="str">
        <f t="shared" si="0"/>
        <v>Moderado</v>
      </c>
      <c r="E5" s="8">
        <f t="shared" si="1"/>
        <v>35</v>
      </c>
      <c r="F5" s="12">
        <f t="shared" si="2"/>
        <v>0</v>
      </c>
    </row>
    <row r="6" spans="1:6" x14ac:dyDescent="0.3">
      <c r="A6" t="s">
        <v>46</v>
      </c>
      <c r="B6" t="s">
        <v>254</v>
      </c>
      <c r="C6" t="s">
        <v>254</v>
      </c>
      <c r="D6" s="7" t="str">
        <f t="shared" si="0"/>
        <v>Moderado</v>
      </c>
      <c r="E6" s="8">
        <f t="shared" si="1"/>
        <v>50</v>
      </c>
      <c r="F6" s="12">
        <f t="shared" si="2"/>
        <v>2.5</v>
      </c>
    </row>
    <row r="7" spans="1:6" x14ac:dyDescent="0.3">
      <c r="A7" t="s">
        <v>47</v>
      </c>
      <c r="B7" t="s">
        <v>252</v>
      </c>
      <c r="C7" t="s">
        <v>254</v>
      </c>
      <c r="D7" s="7" t="str">
        <f t="shared" si="0"/>
        <v>Débil</v>
      </c>
      <c r="E7" s="8">
        <f t="shared" si="1"/>
        <v>85</v>
      </c>
      <c r="F7" s="12">
        <f t="shared" si="2"/>
        <v>10</v>
      </c>
    </row>
    <row r="8" spans="1:6" x14ac:dyDescent="0.3">
      <c r="A8" t="s">
        <v>48</v>
      </c>
      <c r="B8" t="s">
        <v>252</v>
      </c>
      <c r="C8" t="s">
        <v>254</v>
      </c>
      <c r="D8" s="7" t="str">
        <f t="shared" si="0"/>
        <v>Débil</v>
      </c>
      <c r="E8" s="8">
        <f t="shared" si="1"/>
        <v>85</v>
      </c>
      <c r="F8" s="12">
        <f t="shared" si="2"/>
        <v>10</v>
      </c>
    </row>
    <row r="9" spans="1:6" x14ac:dyDescent="0.3">
      <c r="A9" t="s">
        <v>49</v>
      </c>
      <c r="B9" t="s">
        <v>252</v>
      </c>
      <c r="C9" t="s">
        <v>252</v>
      </c>
      <c r="D9" s="7" t="str">
        <f t="shared" si="0"/>
        <v>Débil</v>
      </c>
      <c r="E9" s="8">
        <f t="shared" si="1"/>
        <v>100</v>
      </c>
      <c r="F9" s="12">
        <f t="shared" si="2"/>
        <v>10</v>
      </c>
    </row>
    <row r="10" spans="1:6" x14ac:dyDescent="0.3">
      <c r="A10" t="s">
        <v>50</v>
      </c>
      <c r="B10" t="s">
        <v>252</v>
      </c>
      <c r="C10" t="s">
        <v>253</v>
      </c>
      <c r="D10" s="7" t="str">
        <f t="shared" si="0"/>
        <v>Débil</v>
      </c>
      <c r="E10" s="8">
        <f t="shared" si="1"/>
        <v>70</v>
      </c>
      <c r="F10" s="12">
        <f t="shared" si="2"/>
        <v>2.5</v>
      </c>
    </row>
    <row r="11" spans="1:6" x14ac:dyDescent="0.3">
      <c r="A11" t="s">
        <v>51</v>
      </c>
      <c r="B11" t="s">
        <v>252</v>
      </c>
      <c r="C11" t="s">
        <v>254</v>
      </c>
      <c r="D11" s="7" t="str">
        <f t="shared" si="0"/>
        <v>Débil</v>
      </c>
      <c r="E11" s="8">
        <f t="shared" si="1"/>
        <v>85</v>
      </c>
      <c r="F11" s="12">
        <f t="shared" si="2"/>
        <v>10</v>
      </c>
    </row>
    <row r="12" spans="1:6" x14ac:dyDescent="0.3">
      <c r="A12" t="s">
        <v>52</v>
      </c>
      <c r="B12" t="s">
        <v>252</v>
      </c>
      <c r="C12" t="s">
        <v>254</v>
      </c>
      <c r="D12" s="7" t="str">
        <f t="shared" si="0"/>
        <v>Débil</v>
      </c>
      <c r="E12" s="8">
        <f t="shared" si="1"/>
        <v>85</v>
      </c>
      <c r="F12" s="12">
        <f t="shared" si="2"/>
        <v>10</v>
      </c>
    </row>
    <row r="13" spans="1:6" x14ac:dyDescent="0.3">
      <c r="A13" t="s">
        <v>53</v>
      </c>
      <c r="B13" t="s">
        <v>252</v>
      </c>
      <c r="C13" t="s">
        <v>253</v>
      </c>
      <c r="D13" s="7" t="str">
        <f t="shared" si="0"/>
        <v>Débil</v>
      </c>
      <c r="E13" s="8">
        <f t="shared" si="1"/>
        <v>70</v>
      </c>
      <c r="F13" s="12">
        <f t="shared" si="2"/>
        <v>2.5</v>
      </c>
    </row>
    <row r="14" spans="1:6" x14ac:dyDescent="0.3">
      <c r="A14" t="s">
        <v>54</v>
      </c>
      <c r="B14" t="s">
        <v>254</v>
      </c>
      <c r="C14" t="s">
        <v>253</v>
      </c>
      <c r="D14" s="7" t="str">
        <f t="shared" si="0"/>
        <v>Moderado</v>
      </c>
      <c r="E14" s="8">
        <f t="shared" si="1"/>
        <v>35</v>
      </c>
      <c r="F14" s="12">
        <f t="shared" si="2"/>
        <v>0</v>
      </c>
    </row>
    <row r="15" spans="1:6" x14ac:dyDescent="0.3">
      <c r="A15" t="s">
        <v>55</v>
      </c>
      <c r="B15" t="s">
        <v>252</v>
      </c>
      <c r="C15" t="s">
        <v>254</v>
      </c>
      <c r="D15" s="7" t="str">
        <f t="shared" si="0"/>
        <v>Débil</v>
      </c>
      <c r="E15" s="8">
        <f t="shared" si="1"/>
        <v>85</v>
      </c>
      <c r="F15" s="12">
        <f t="shared" si="2"/>
        <v>10</v>
      </c>
    </row>
    <row r="16" spans="1:6" x14ac:dyDescent="0.3">
      <c r="A16" t="s">
        <v>56</v>
      </c>
      <c r="B16" t="s">
        <v>254</v>
      </c>
      <c r="C16" t="s">
        <v>254</v>
      </c>
      <c r="D16" s="7" t="str">
        <f t="shared" si="0"/>
        <v>Moderado</v>
      </c>
      <c r="E16" s="8">
        <f t="shared" si="1"/>
        <v>50</v>
      </c>
      <c r="F16" s="12">
        <f t="shared" si="2"/>
        <v>2.5</v>
      </c>
    </row>
    <row r="17" spans="1:6" x14ac:dyDescent="0.3">
      <c r="A17" t="s">
        <v>57</v>
      </c>
      <c r="B17" t="s">
        <v>252</v>
      </c>
      <c r="C17" t="s">
        <v>253</v>
      </c>
      <c r="D17" s="7" t="str">
        <f t="shared" si="0"/>
        <v>Débil</v>
      </c>
      <c r="E17" s="8">
        <f t="shared" si="1"/>
        <v>70</v>
      </c>
      <c r="F17" s="12">
        <f t="shared" si="2"/>
        <v>2.5</v>
      </c>
    </row>
    <row r="18" spans="1:6" x14ac:dyDescent="0.3">
      <c r="A18" t="s">
        <v>58</v>
      </c>
      <c r="B18" t="s">
        <v>254</v>
      </c>
      <c r="C18" t="s">
        <v>253</v>
      </c>
      <c r="D18" s="7" t="str">
        <f t="shared" si="0"/>
        <v>Moderado</v>
      </c>
      <c r="E18" s="8">
        <f t="shared" si="1"/>
        <v>35</v>
      </c>
      <c r="F18" s="12">
        <f t="shared" si="2"/>
        <v>0</v>
      </c>
    </row>
    <row r="19" spans="1:6" x14ac:dyDescent="0.3">
      <c r="A19" t="s">
        <v>59</v>
      </c>
      <c r="B19" t="s">
        <v>252</v>
      </c>
      <c r="C19" t="s">
        <v>253</v>
      </c>
      <c r="D19" s="7" t="str">
        <f t="shared" si="0"/>
        <v>Débil</v>
      </c>
      <c r="E19" s="8">
        <f t="shared" si="1"/>
        <v>70</v>
      </c>
      <c r="F19" s="12">
        <f t="shared" si="2"/>
        <v>2.5</v>
      </c>
    </row>
    <row r="20" spans="1:6" x14ac:dyDescent="0.3">
      <c r="A20" t="s">
        <v>60</v>
      </c>
      <c r="B20" t="s">
        <v>252</v>
      </c>
      <c r="C20" t="s">
        <v>253</v>
      </c>
      <c r="D20" s="7" t="str">
        <f t="shared" si="0"/>
        <v>Débil</v>
      </c>
      <c r="E20" s="8">
        <f t="shared" si="1"/>
        <v>70</v>
      </c>
      <c r="F20" s="12">
        <f t="shared" si="2"/>
        <v>2.5</v>
      </c>
    </row>
    <row r="21" spans="1:6" x14ac:dyDescent="0.3">
      <c r="A21" t="s">
        <v>61</v>
      </c>
      <c r="B21" t="s">
        <v>252</v>
      </c>
      <c r="C21" t="s">
        <v>254</v>
      </c>
      <c r="D21" s="7" t="str">
        <f t="shared" si="0"/>
        <v>Débil</v>
      </c>
      <c r="E21" s="8">
        <f t="shared" si="1"/>
        <v>85</v>
      </c>
      <c r="F21" s="12">
        <f t="shared" si="2"/>
        <v>10</v>
      </c>
    </row>
    <row r="22" spans="1:6" x14ac:dyDescent="0.3">
      <c r="A22" t="s">
        <v>62</v>
      </c>
      <c r="B22" t="s">
        <v>254</v>
      </c>
      <c r="C22" t="s">
        <v>253</v>
      </c>
      <c r="D22" s="7" t="str">
        <f t="shared" si="0"/>
        <v>Moderado</v>
      </c>
      <c r="E22" s="8">
        <f t="shared" si="1"/>
        <v>35</v>
      </c>
      <c r="F22" s="12">
        <f t="shared" si="2"/>
        <v>0</v>
      </c>
    </row>
    <row r="23" spans="1:6" x14ac:dyDescent="0.3">
      <c r="A23" t="s">
        <v>63</v>
      </c>
      <c r="B23" t="s">
        <v>252</v>
      </c>
      <c r="C23" t="s">
        <v>254</v>
      </c>
      <c r="D23" s="7" t="str">
        <f t="shared" si="0"/>
        <v>Débil</v>
      </c>
      <c r="E23" s="8">
        <f t="shared" si="1"/>
        <v>85</v>
      </c>
      <c r="F23" s="12">
        <f t="shared" si="2"/>
        <v>10</v>
      </c>
    </row>
    <row r="24" spans="1:6" x14ac:dyDescent="0.3">
      <c r="A24" t="s">
        <v>64</v>
      </c>
      <c r="B24" t="s">
        <v>252</v>
      </c>
      <c r="C24" t="s">
        <v>254</v>
      </c>
      <c r="D24" s="7" t="str">
        <f t="shared" si="0"/>
        <v>Débil</v>
      </c>
      <c r="E24" s="8">
        <f t="shared" si="1"/>
        <v>85</v>
      </c>
      <c r="F24" s="12">
        <f t="shared" si="2"/>
        <v>10</v>
      </c>
    </row>
    <row r="25" spans="1:6" x14ac:dyDescent="0.3">
      <c r="A25" t="s">
        <v>65</v>
      </c>
      <c r="B25" t="s">
        <v>252</v>
      </c>
      <c r="C25" t="s">
        <v>254</v>
      </c>
      <c r="D25" s="7" t="str">
        <f t="shared" si="0"/>
        <v>Débil</v>
      </c>
      <c r="E25" s="8">
        <f t="shared" si="1"/>
        <v>85</v>
      </c>
      <c r="F25" s="12">
        <f t="shared" si="2"/>
        <v>10</v>
      </c>
    </row>
    <row r="26" spans="1:6" x14ac:dyDescent="0.3">
      <c r="A26" t="s">
        <v>66</v>
      </c>
      <c r="B26" t="s">
        <v>252</v>
      </c>
      <c r="C26" t="s">
        <v>253</v>
      </c>
      <c r="D26" s="7" t="str">
        <f t="shared" si="0"/>
        <v>Débil</v>
      </c>
      <c r="E26" s="8">
        <f t="shared" si="1"/>
        <v>70</v>
      </c>
      <c r="F26" s="12">
        <f t="shared" si="2"/>
        <v>2.5</v>
      </c>
    </row>
    <row r="27" spans="1:6" x14ac:dyDescent="0.3">
      <c r="A27" t="s">
        <v>67</v>
      </c>
      <c r="B27" t="s">
        <v>255</v>
      </c>
      <c r="C27" t="s">
        <v>255</v>
      </c>
      <c r="D27" s="7" t="s">
        <v>255</v>
      </c>
      <c r="E27" s="8"/>
      <c r="F27" s="8"/>
    </row>
    <row r="29" spans="1:6" x14ac:dyDescent="0.3">
      <c r="A29" t="s">
        <v>253</v>
      </c>
      <c r="B29">
        <v>0</v>
      </c>
    </row>
    <row r="30" spans="1:6" x14ac:dyDescent="0.3">
      <c r="A30" t="s">
        <v>254</v>
      </c>
      <c r="B30">
        <v>50</v>
      </c>
    </row>
    <row r="31" spans="1:6" x14ac:dyDescent="0.3">
      <c r="A31" t="s">
        <v>252</v>
      </c>
      <c r="B31">
        <v>100</v>
      </c>
    </row>
    <row r="33" spans="3:5" x14ac:dyDescent="0.3">
      <c r="C33" s="70" t="s">
        <v>72</v>
      </c>
      <c r="D33" s="71" t="s">
        <v>256</v>
      </c>
      <c r="E33" s="71"/>
    </row>
    <row r="34" spans="3:5" x14ac:dyDescent="0.3">
      <c r="C34" s="70"/>
      <c r="D34" s="1" t="s">
        <v>37</v>
      </c>
      <c r="E34" s="1" t="s">
        <v>38</v>
      </c>
    </row>
    <row r="35" spans="3:5" x14ac:dyDescent="0.3">
      <c r="C35" s="21">
        <v>0</v>
      </c>
      <c r="D35" s="44"/>
      <c r="E35" s="44">
        <f>+PERCENTILE($E$3:$E$26,0.2)</f>
        <v>44.000000000000007</v>
      </c>
    </row>
    <row r="36" spans="3:5" x14ac:dyDescent="0.3">
      <c r="C36" s="21">
        <v>2.5</v>
      </c>
      <c r="D36" s="44">
        <f>+E35</f>
        <v>44.000000000000007</v>
      </c>
      <c r="E36" s="44">
        <f>+PERCENTILE($E$3:$E$26,0.6)</f>
        <v>81.999999999999986</v>
      </c>
    </row>
    <row r="37" spans="3:5" x14ac:dyDescent="0.3">
      <c r="C37" s="21">
        <v>5</v>
      </c>
      <c r="D37" s="44">
        <f>+E36</f>
        <v>81.999999999999986</v>
      </c>
      <c r="E37" s="44">
        <f>+PERCENTILE($E$3:$E$26,0.8)</f>
        <v>85</v>
      </c>
    </row>
    <row r="38" spans="3:5" x14ac:dyDescent="0.3">
      <c r="C38" s="21">
        <v>7.5</v>
      </c>
      <c r="D38" s="44">
        <f>+E37</f>
        <v>85</v>
      </c>
      <c r="E38" s="44">
        <f>+PERCENTILE($E$3:$E$26,0.9)</f>
        <v>85</v>
      </c>
    </row>
    <row r="39" spans="3:5" x14ac:dyDescent="0.3">
      <c r="C39" s="21">
        <v>10</v>
      </c>
      <c r="D39" s="44">
        <f>+E38</f>
        <v>85</v>
      </c>
      <c r="E39" s="44"/>
    </row>
  </sheetData>
  <mergeCells count="3">
    <mergeCell ref="A1:E1"/>
    <mergeCell ref="C33:C34"/>
    <mergeCell ref="D33:E33"/>
  </mergeCells>
  <pageMargins left="0" right="0" top="0.13888888888888901" bottom="0.13888888888888901" header="0" footer="0"/>
  <pageSetup paperSize="75" scale="70" firstPageNumber="0" pageOrder="overThenDown" orientation="landscape" horizontalDpi="300" verticalDpi="300"/>
  <headerFooter>
    <oddHeader>&amp;C&amp;10&amp;A</oddHeader>
    <oddFooter>&amp;C&amp;10Página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6"/>
  <sheetViews>
    <sheetView zoomScale="160" zoomScaleNormal="160" workbookViewId="0">
      <pane ySplit="4" topLeftCell="A5" activePane="bottomLeft" state="frozen"/>
      <selection pane="bottomLeft" activeCell="E19" sqref="E19:E21"/>
    </sheetView>
  </sheetViews>
  <sheetFormatPr defaultColWidth="10.5" defaultRowHeight="14" x14ac:dyDescent="0.3"/>
  <cols>
    <col min="1" max="8" width="8.33203125" customWidth="1"/>
    <col min="10" max="10" width="2.5" customWidth="1"/>
    <col min="11" max="11" width="31.58203125" customWidth="1"/>
    <col min="12" max="12" width="14.5" customWidth="1"/>
    <col min="13" max="13" width="12.25" customWidth="1"/>
    <col min="14" max="14" width="10.75" customWidth="1"/>
    <col min="15" max="15" width="6" customWidth="1"/>
    <col min="16" max="16" width="17" customWidth="1"/>
    <col min="17" max="17" width="4.58203125" customWidth="1"/>
    <col min="18" max="19" width="17" customWidth="1"/>
  </cols>
  <sheetData>
    <row r="1" spans="1:17" ht="21.4" customHeight="1" x14ac:dyDescent="0.3">
      <c r="A1" s="55">
        <v>4</v>
      </c>
      <c r="B1" s="55">
        <v>3</v>
      </c>
      <c r="C1" s="55">
        <v>3</v>
      </c>
      <c r="D1" s="55">
        <v>4</v>
      </c>
      <c r="E1" s="55">
        <v>6</v>
      </c>
      <c r="F1" s="55">
        <v>1</v>
      </c>
      <c r="G1" s="55">
        <v>2</v>
      </c>
      <c r="H1" s="55">
        <v>5</v>
      </c>
      <c r="I1" s="56"/>
      <c r="J1" s="56"/>
      <c r="K1" s="56"/>
      <c r="L1" s="56"/>
      <c r="M1" s="56"/>
      <c r="N1" s="56"/>
      <c r="O1" s="2"/>
    </row>
    <row r="2" spans="1:17" ht="12.75" customHeight="1" x14ac:dyDescent="0.3">
      <c r="A2" s="57">
        <f t="shared" ref="A2:H2" si="0">+COUNTA(A5:A16)</f>
        <v>6</v>
      </c>
      <c r="B2" s="57">
        <f t="shared" si="0"/>
        <v>8</v>
      </c>
      <c r="C2" s="57">
        <f t="shared" si="0"/>
        <v>4</v>
      </c>
      <c r="D2" s="57">
        <f t="shared" si="0"/>
        <v>4</v>
      </c>
      <c r="E2" s="57">
        <f t="shared" si="0"/>
        <v>5</v>
      </c>
      <c r="F2" s="57">
        <f t="shared" si="0"/>
        <v>9</v>
      </c>
      <c r="G2" s="57">
        <f t="shared" si="0"/>
        <v>9</v>
      </c>
      <c r="H2" s="57">
        <f t="shared" si="0"/>
        <v>8</v>
      </c>
      <c r="I2" s="56"/>
      <c r="J2" s="56"/>
      <c r="K2" s="56"/>
      <c r="L2" s="56"/>
      <c r="M2" s="56"/>
      <c r="N2" s="56"/>
      <c r="O2" s="2"/>
      <c r="P2" s="58" t="s">
        <v>257</v>
      </c>
      <c r="Q2" s="59">
        <f t="shared" ref="Q2:Q18" si="1">+COUNTIF($L$4:$N$13,P2)</f>
        <v>1</v>
      </c>
    </row>
    <row r="3" spans="1:17" ht="23.25" customHeight="1" x14ac:dyDescent="0.3">
      <c r="A3" s="57" t="s">
        <v>258</v>
      </c>
      <c r="B3" s="57" t="s">
        <v>259</v>
      </c>
      <c r="C3" s="57" t="s">
        <v>260</v>
      </c>
      <c r="D3" s="57" t="s">
        <v>261</v>
      </c>
      <c r="E3" s="57" t="s">
        <v>262</v>
      </c>
      <c r="F3" s="57" t="s">
        <v>263</v>
      </c>
      <c r="G3" s="57" t="s">
        <v>264</v>
      </c>
      <c r="H3" s="57" t="s">
        <v>265</v>
      </c>
      <c r="J3" s="56"/>
      <c r="K3" s="56"/>
      <c r="L3" s="56"/>
      <c r="M3" s="56"/>
      <c r="N3" s="56"/>
      <c r="O3" s="2"/>
      <c r="P3" s="60" t="s">
        <v>266</v>
      </c>
      <c r="Q3" s="59">
        <f t="shared" si="1"/>
        <v>1</v>
      </c>
    </row>
    <row r="4" spans="1:17" s="63" customFormat="1" ht="18.649999999999999" customHeight="1" x14ac:dyDescent="0.3">
      <c r="A4" s="61" t="s">
        <v>92</v>
      </c>
      <c r="B4" s="61" t="s">
        <v>92</v>
      </c>
      <c r="C4" s="61" t="s">
        <v>92</v>
      </c>
      <c r="D4" s="61" t="s">
        <v>92</v>
      </c>
      <c r="E4" s="61" t="s">
        <v>92</v>
      </c>
      <c r="F4" s="61" t="s">
        <v>92</v>
      </c>
      <c r="G4" s="61" t="s">
        <v>92</v>
      </c>
      <c r="H4" s="61" t="s">
        <v>92</v>
      </c>
      <c r="I4"/>
      <c r="J4"/>
      <c r="K4" s="58" t="s">
        <v>47</v>
      </c>
      <c r="L4" s="58" t="s">
        <v>267</v>
      </c>
      <c r="M4" s="62"/>
      <c r="O4" s="64"/>
      <c r="P4" s="58" t="s">
        <v>268</v>
      </c>
      <c r="Q4" s="59">
        <f t="shared" si="1"/>
        <v>1</v>
      </c>
    </row>
    <row r="5" spans="1:17" s="63" customFormat="1" ht="18.649999999999999" customHeight="1" x14ac:dyDescent="0.3">
      <c r="A5" s="65" t="s">
        <v>93</v>
      </c>
      <c r="B5" s="65" t="s">
        <v>93</v>
      </c>
      <c r="C5" s="56"/>
      <c r="D5" s="56"/>
      <c r="E5" s="56"/>
      <c r="F5" s="65" t="s">
        <v>93</v>
      </c>
      <c r="G5" s="65" t="s">
        <v>93</v>
      </c>
      <c r="H5" s="65" t="s">
        <v>93</v>
      </c>
      <c r="I5"/>
      <c r="J5"/>
      <c r="K5" s="58" t="s">
        <v>48</v>
      </c>
      <c r="L5" s="58" t="s">
        <v>257</v>
      </c>
      <c r="M5" t="s">
        <v>269</v>
      </c>
      <c r="N5"/>
      <c r="O5" s="64"/>
      <c r="P5" s="62" t="s">
        <v>270</v>
      </c>
      <c r="Q5" s="59">
        <f t="shared" si="1"/>
        <v>1</v>
      </c>
    </row>
    <row r="6" spans="1:17" s="63" customFormat="1" ht="18.649999999999999" customHeight="1" x14ac:dyDescent="0.3">
      <c r="A6" s="56"/>
      <c r="B6" s="56"/>
      <c r="C6" s="65" t="s">
        <v>271</v>
      </c>
      <c r="D6" s="56"/>
      <c r="E6" s="56"/>
      <c r="F6" s="56"/>
      <c r="G6" s="56"/>
      <c r="H6" s="56"/>
      <c r="I6"/>
      <c r="J6"/>
      <c r="K6" s="58" t="s">
        <v>55</v>
      </c>
      <c r="L6" s="60" t="s">
        <v>266</v>
      </c>
      <c r="M6" s="62" t="s">
        <v>272</v>
      </c>
      <c r="N6" s="59" t="s">
        <v>273</v>
      </c>
      <c r="O6" s="64"/>
      <c r="P6" s="62" t="s">
        <v>272</v>
      </c>
      <c r="Q6" s="59">
        <f t="shared" si="1"/>
        <v>1</v>
      </c>
    </row>
    <row r="7" spans="1:17" s="63" customFormat="1" ht="18.649999999999999" customHeight="1" x14ac:dyDescent="0.3">
      <c r="A7" s="56"/>
      <c r="B7" s="56"/>
      <c r="C7" s="56"/>
      <c r="D7" s="56"/>
      <c r="E7" s="56"/>
      <c r="F7" s="56"/>
      <c r="G7" s="56"/>
      <c r="H7" s="65" t="s">
        <v>96</v>
      </c>
      <c r="I7"/>
      <c r="J7"/>
      <c r="K7" t="s">
        <v>56</v>
      </c>
      <c r="L7" t="s">
        <v>274</v>
      </c>
      <c r="M7" t="s">
        <v>269</v>
      </c>
      <c r="N7"/>
      <c r="O7"/>
      <c r="P7" t="s">
        <v>269</v>
      </c>
      <c r="Q7" s="59">
        <f t="shared" si="1"/>
        <v>2</v>
      </c>
    </row>
    <row r="8" spans="1:17" s="63" customFormat="1" ht="18.649999999999999" customHeight="1" x14ac:dyDescent="0.3">
      <c r="A8" s="56"/>
      <c r="B8" s="56"/>
      <c r="C8" s="56"/>
      <c r="D8" s="56"/>
      <c r="E8" s="56"/>
      <c r="F8" s="56"/>
      <c r="G8" s="65" t="s">
        <v>98</v>
      </c>
      <c r="H8" s="56"/>
      <c r="I8" s="56"/>
      <c r="J8"/>
      <c r="K8" s="58" t="s">
        <v>57</v>
      </c>
      <c r="L8" s="58" t="s">
        <v>267</v>
      </c>
      <c r="M8" s="62" t="s">
        <v>275</v>
      </c>
      <c r="O8" s="64"/>
      <c r="P8" s="62" t="s">
        <v>275</v>
      </c>
      <c r="Q8" s="59">
        <f t="shared" si="1"/>
        <v>1</v>
      </c>
    </row>
    <row r="9" spans="1:17" s="63" customFormat="1" ht="18.649999999999999" customHeight="1" x14ac:dyDescent="0.3">
      <c r="A9" s="56"/>
      <c r="B9" s="56"/>
      <c r="C9" s="56"/>
      <c r="D9" s="56"/>
      <c r="E9" s="56"/>
      <c r="F9" s="65" t="s">
        <v>95</v>
      </c>
      <c r="G9" s="56"/>
      <c r="H9" s="56"/>
      <c r="I9" s="56"/>
      <c r="J9"/>
      <c r="K9" s="58" t="s">
        <v>59</v>
      </c>
      <c r="L9" s="62" t="s">
        <v>276</v>
      </c>
      <c r="M9" s="59" t="s">
        <v>277</v>
      </c>
      <c r="N9" s="58" t="s">
        <v>278</v>
      </c>
      <c r="O9"/>
      <c r="P9" s="59" t="s">
        <v>277</v>
      </c>
      <c r="Q9" s="59">
        <f t="shared" si="1"/>
        <v>1</v>
      </c>
    </row>
    <row r="10" spans="1:17" s="63" customFormat="1" ht="18.649999999999999" customHeight="1" x14ac:dyDescent="0.3">
      <c r="A10" s="65" t="s">
        <v>101</v>
      </c>
      <c r="B10" s="65" t="s">
        <v>101</v>
      </c>
      <c r="C10" s="56"/>
      <c r="D10" s="56"/>
      <c r="E10" s="65" t="s">
        <v>101</v>
      </c>
      <c r="F10" s="65" t="s">
        <v>101</v>
      </c>
      <c r="G10" s="65" t="s">
        <v>101</v>
      </c>
      <c r="H10" s="65" t="s">
        <v>101</v>
      </c>
      <c r="I10" s="56"/>
      <c r="J10"/>
      <c r="K10" s="58" t="s">
        <v>60</v>
      </c>
      <c r="L10" s="58" t="s">
        <v>279</v>
      </c>
      <c r="M10" s="59" t="s">
        <v>280</v>
      </c>
      <c r="N10" s="59" t="s">
        <v>281</v>
      </c>
      <c r="O10" s="58"/>
      <c r="P10" s="59" t="s">
        <v>282</v>
      </c>
      <c r="Q10" s="59">
        <f t="shared" si="1"/>
        <v>1</v>
      </c>
    </row>
    <row r="11" spans="1:17" s="63" customFormat="1" ht="18.649999999999999" customHeight="1" x14ac:dyDescent="0.3">
      <c r="A11" s="57"/>
      <c r="B11" s="66" t="s">
        <v>102</v>
      </c>
      <c r="C11" s="57"/>
      <c r="D11" s="66" t="s">
        <v>102</v>
      </c>
      <c r="E11" s="57"/>
      <c r="F11" s="66" t="s">
        <v>102</v>
      </c>
      <c r="G11" s="66" t="s">
        <v>102</v>
      </c>
      <c r="H11" s="66" t="s">
        <v>102</v>
      </c>
      <c r="I11" s="56"/>
      <c r="J11"/>
      <c r="K11" s="58" t="s">
        <v>63</v>
      </c>
      <c r="L11" s="58" t="s">
        <v>268</v>
      </c>
      <c r="M11" s="59" t="s">
        <v>282</v>
      </c>
      <c r="N11" s="59" t="s">
        <v>276</v>
      </c>
      <c r="O11" s="58"/>
      <c r="P11" s="59" t="s">
        <v>273</v>
      </c>
      <c r="Q11" s="59">
        <f t="shared" si="1"/>
        <v>1</v>
      </c>
    </row>
    <row r="12" spans="1:17" s="63" customFormat="1" ht="18.649999999999999" customHeight="1" x14ac:dyDescent="0.3">
      <c r="A12" s="66" t="s">
        <v>104</v>
      </c>
      <c r="B12" s="66" t="s">
        <v>104</v>
      </c>
      <c r="C12" s="66" t="s">
        <v>104</v>
      </c>
      <c r="D12" s="66" t="s">
        <v>104</v>
      </c>
      <c r="E12" s="66" t="s">
        <v>104</v>
      </c>
      <c r="F12" s="66" t="s">
        <v>104</v>
      </c>
      <c r="G12" s="66" t="s">
        <v>104</v>
      </c>
      <c r="H12" s="66" t="s">
        <v>104</v>
      </c>
      <c r="I12" s="56"/>
      <c r="J12"/>
      <c r="K12" s="58" t="s">
        <v>64</v>
      </c>
      <c r="L12" s="58" t="s">
        <v>279</v>
      </c>
      <c r="M12" s="59" t="s">
        <v>280</v>
      </c>
      <c r="N12" s="59" t="s">
        <v>281</v>
      </c>
      <c r="O12" s="59"/>
      <c r="P12" s="58" t="s">
        <v>278</v>
      </c>
      <c r="Q12" s="59">
        <f t="shared" si="1"/>
        <v>1</v>
      </c>
    </row>
    <row r="13" spans="1:17" s="63" customFormat="1" ht="18.649999999999999" customHeight="1" x14ac:dyDescent="0.3">
      <c r="A13" s="66" t="s">
        <v>105</v>
      </c>
      <c r="B13" s="66" t="s">
        <v>105</v>
      </c>
      <c r="C13" s="66" t="s">
        <v>105</v>
      </c>
      <c r="D13" s="66" t="s">
        <v>105</v>
      </c>
      <c r="E13" s="66" t="s">
        <v>105</v>
      </c>
      <c r="F13" s="66" t="s">
        <v>105</v>
      </c>
      <c r="G13" s="66" t="s">
        <v>105</v>
      </c>
      <c r="H13" s="66" t="s">
        <v>105</v>
      </c>
      <c r="I13" s="56"/>
      <c r="J13"/>
      <c r="K13" s="58" t="s">
        <v>65</v>
      </c>
      <c r="L13" s="58" t="s">
        <v>274</v>
      </c>
      <c r="M13" s="62" t="s">
        <v>270</v>
      </c>
      <c r="P13" s="58" t="s">
        <v>267</v>
      </c>
      <c r="Q13" s="59">
        <f t="shared" si="1"/>
        <v>2</v>
      </c>
    </row>
    <row r="14" spans="1:17" s="63" customFormat="1" ht="18.649999999999999" customHeight="1" x14ac:dyDescent="0.3">
      <c r="A14" s="66" t="s">
        <v>108</v>
      </c>
      <c r="B14" s="66" t="s">
        <v>108</v>
      </c>
      <c r="C14" s="57"/>
      <c r="D14" s="57"/>
      <c r="E14" s="66" t="s">
        <v>108</v>
      </c>
      <c r="F14" s="66" t="s">
        <v>108</v>
      </c>
      <c r="G14" s="66" t="s">
        <v>108</v>
      </c>
      <c r="H14" s="66" t="s">
        <v>108</v>
      </c>
      <c r="I14" s="56"/>
      <c r="J14"/>
      <c r="K14"/>
      <c r="L14"/>
      <c r="M14" s="59"/>
      <c r="P14" t="s">
        <v>274</v>
      </c>
      <c r="Q14" s="59">
        <f t="shared" si="1"/>
        <v>2</v>
      </c>
    </row>
    <row r="15" spans="1:17" s="63" customFormat="1" ht="18.649999999999999" customHeight="1" x14ac:dyDescent="0.3">
      <c r="A15" s="57"/>
      <c r="B15" s="66" t="s">
        <v>109</v>
      </c>
      <c r="C15" s="57"/>
      <c r="D15" s="57"/>
      <c r="E15" s="57"/>
      <c r="F15" s="66" t="s">
        <v>109</v>
      </c>
      <c r="G15" s="66" t="s">
        <v>109</v>
      </c>
      <c r="H15" s="57"/>
      <c r="I15" s="56"/>
      <c r="J15"/>
      <c r="K15"/>
      <c r="L15"/>
      <c r="M15"/>
      <c r="P15" s="62" t="s">
        <v>276</v>
      </c>
      <c r="Q15" s="59">
        <f t="shared" si="1"/>
        <v>2</v>
      </c>
    </row>
    <row r="16" spans="1:17" s="63" customFormat="1" ht="18.649999999999999" customHeight="1" x14ac:dyDescent="0.3">
      <c r="A16" s="66" t="s">
        <v>110</v>
      </c>
      <c r="B16" s="66" t="s">
        <v>110</v>
      </c>
      <c r="C16" s="66" t="s">
        <v>110</v>
      </c>
      <c r="D16" s="66" t="s">
        <v>110</v>
      </c>
      <c r="E16" s="66" t="s">
        <v>110</v>
      </c>
      <c r="F16" s="66" t="s">
        <v>110</v>
      </c>
      <c r="G16" s="66" t="s">
        <v>110</v>
      </c>
      <c r="H16" s="66" t="s">
        <v>110</v>
      </c>
      <c r="I16" s="56"/>
      <c r="J16"/>
      <c r="K16"/>
      <c r="L16"/>
      <c r="M16"/>
      <c r="P16" s="58" t="s">
        <v>279</v>
      </c>
      <c r="Q16" s="59">
        <f t="shared" si="1"/>
        <v>2</v>
      </c>
    </row>
    <row r="17" spans="1:17" x14ac:dyDescent="0.3">
      <c r="P17" s="59" t="s">
        <v>280</v>
      </c>
      <c r="Q17" s="59">
        <f t="shared" si="1"/>
        <v>2</v>
      </c>
    </row>
    <row r="18" spans="1:17" x14ac:dyDescent="0.3">
      <c r="A18" t="s">
        <v>283</v>
      </c>
      <c r="C18" s="67" t="s">
        <v>284</v>
      </c>
      <c r="E18" s="67" t="s">
        <v>285</v>
      </c>
      <c r="P18" s="59" t="s">
        <v>281</v>
      </c>
      <c r="Q18" s="59">
        <f t="shared" si="1"/>
        <v>2</v>
      </c>
    </row>
    <row r="19" spans="1:17" x14ac:dyDescent="0.3">
      <c r="A19" s="59" t="s">
        <v>286</v>
      </c>
      <c r="C19" s="56" t="s">
        <v>287</v>
      </c>
      <c r="E19" s="56" t="s">
        <v>287</v>
      </c>
    </row>
    <row r="20" spans="1:17" x14ac:dyDescent="0.3">
      <c r="A20" s="59" t="s">
        <v>288</v>
      </c>
      <c r="C20" s="56" t="s">
        <v>278</v>
      </c>
      <c r="E20" s="56" t="s">
        <v>278</v>
      </c>
    </row>
    <row r="21" spans="1:17" ht="28" x14ac:dyDescent="0.3">
      <c r="A21" s="59" t="s">
        <v>289</v>
      </c>
      <c r="C21" s="56" t="s">
        <v>280</v>
      </c>
      <c r="E21" s="56" t="s">
        <v>280</v>
      </c>
    </row>
    <row r="26" spans="1:17" x14ac:dyDescent="0.3">
      <c r="A26" s="59"/>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81D41A"/>
  </sheetPr>
  <dimension ref="A4:H39"/>
  <sheetViews>
    <sheetView zoomScale="160" zoomScaleNormal="160" workbookViewId="0">
      <selection activeCell="A14" activeCellId="1" sqref="A14"/>
    </sheetView>
  </sheetViews>
  <sheetFormatPr defaultColWidth="10.83203125" defaultRowHeight="14" x14ac:dyDescent="0.3"/>
  <cols>
    <col min="1" max="1" width="65.75" customWidth="1"/>
    <col min="2" max="6" width="7.25" customWidth="1"/>
    <col min="7" max="7" width="16.25" customWidth="1"/>
    <col min="8" max="9" width="13.33203125" customWidth="1"/>
    <col min="10" max="10" width="14.75" customWidth="1"/>
    <col min="11" max="12" width="10.5" customWidth="1"/>
    <col min="13" max="13" width="14.08203125" customWidth="1"/>
    <col min="14" max="16" width="10.5" customWidth="1"/>
    <col min="17" max="17" width="13.25" customWidth="1"/>
    <col min="18" max="18" width="12.58203125" customWidth="1"/>
    <col min="19" max="19" width="17.08203125" customWidth="1"/>
  </cols>
  <sheetData>
    <row r="4" spans="1:8" x14ac:dyDescent="0.3">
      <c r="A4" s="1" t="s">
        <v>0</v>
      </c>
      <c r="B4" s="1" t="s">
        <v>1</v>
      </c>
      <c r="C4" s="1" t="s">
        <v>2</v>
      </c>
      <c r="D4" s="1" t="s">
        <v>3</v>
      </c>
      <c r="E4" s="1" t="s">
        <v>4</v>
      </c>
      <c r="F4" s="1" t="s">
        <v>5</v>
      </c>
      <c r="G4" s="1" t="s">
        <v>6</v>
      </c>
      <c r="H4" s="1" t="s">
        <v>7</v>
      </c>
    </row>
    <row r="5" spans="1:8" ht="20" hidden="1" x14ac:dyDescent="0.3">
      <c r="A5" s="2" t="s">
        <v>8</v>
      </c>
      <c r="B5" s="3">
        <f>+'A_1-MetasPDD'!E4</f>
        <v>2.5</v>
      </c>
      <c r="C5" s="3">
        <f>+'A_2-AuditInternas'!F4</f>
        <v>2.5</v>
      </c>
      <c r="D5" s="3">
        <f>+'A_3-AuditExternas'!J4</f>
        <v>2.5</v>
      </c>
      <c r="E5" s="3">
        <f>+'A_4-ParticipProcesos'!AB3</f>
        <v>0</v>
      </c>
      <c r="F5" s="4">
        <f>+'A_5-Presupuesto'!F3</f>
        <v>2.5</v>
      </c>
      <c r="G5" s="5">
        <f t="shared" ref="G5:G32" si="0">+SUM(B5:F5)</f>
        <v>10</v>
      </c>
      <c r="H5" s="6">
        <f t="shared" ref="H5:H32" si="1">+IF(AND(G5&gt;=$G$36,G5&lt;$H$36),$F$36,IF(AND(G5&gt;=$G$37,G5&lt;$H$37),$F$37,IF(AND(G5&gt;=$G$38,G5&lt;$H$38),$F$38,$F$39)))</f>
        <v>4</v>
      </c>
    </row>
    <row r="6" spans="1:8" ht="20" hidden="1" x14ac:dyDescent="0.3">
      <c r="A6" s="2" t="s">
        <v>9</v>
      </c>
      <c r="B6" s="3">
        <f>+'A_1-MetasPDD'!E5</f>
        <v>0</v>
      </c>
      <c r="C6" s="3">
        <f>+'A_2-AuditInternas'!F5</f>
        <v>2.5</v>
      </c>
      <c r="D6" s="3">
        <f>+'A_3-AuditExternas'!J5</f>
        <v>0</v>
      </c>
      <c r="E6" s="3">
        <f>+'A_4-ParticipProcesos'!AB4</f>
        <v>0</v>
      </c>
      <c r="F6" s="4">
        <f>+'A_5-Presupuesto'!F4</f>
        <v>0</v>
      </c>
      <c r="G6" s="5">
        <f t="shared" si="0"/>
        <v>2.5</v>
      </c>
      <c r="H6" s="6">
        <f t="shared" si="1"/>
        <v>4</v>
      </c>
    </row>
    <row r="7" spans="1:8" ht="20" hidden="1" x14ac:dyDescent="0.3">
      <c r="A7" s="2" t="s">
        <v>10</v>
      </c>
      <c r="B7" s="3">
        <f>+'A_1-MetasPDD'!E6</f>
        <v>0</v>
      </c>
      <c r="C7" s="3">
        <f>+'A_2-AuditInternas'!F6</f>
        <v>2.5</v>
      </c>
      <c r="D7" s="3">
        <f>+'A_3-AuditExternas'!J6</f>
        <v>0</v>
      </c>
      <c r="E7" s="3">
        <f>+'A_4-ParticipProcesos'!AB5</f>
        <v>0</v>
      </c>
      <c r="F7" s="4">
        <f>+'A_5-Presupuesto'!F5</f>
        <v>0</v>
      </c>
      <c r="G7" s="5">
        <f t="shared" si="0"/>
        <v>2.5</v>
      </c>
      <c r="H7" s="6">
        <f t="shared" si="1"/>
        <v>4</v>
      </c>
    </row>
    <row r="8" spans="1:8" ht="20" hidden="1" x14ac:dyDescent="0.3">
      <c r="A8" s="2" t="s">
        <v>11</v>
      </c>
      <c r="B8" s="3">
        <f>+'A_1-MetasPDD'!E7</f>
        <v>2.5</v>
      </c>
      <c r="C8" s="3">
        <f>+'A_2-AuditInternas'!F7</f>
        <v>2.5</v>
      </c>
      <c r="D8" s="3">
        <f>+'A_3-AuditExternas'!J7</f>
        <v>2.5</v>
      </c>
      <c r="E8" s="3">
        <f>+'A_4-ParticipProcesos'!AB6</f>
        <v>2.5</v>
      </c>
      <c r="F8" s="4">
        <f>+'A_5-Presupuesto'!F6</f>
        <v>2.5</v>
      </c>
      <c r="G8" s="5">
        <f t="shared" si="0"/>
        <v>12.5</v>
      </c>
      <c r="H8" s="6">
        <f t="shared" si="1"/>
        <v>3</v>
      </c>
    </row>
    <row r="9" spans="1:8" ht="20" hidden="1" x14ac:dyDescent="0.3">
      <c r="A9" s="2" t="s">
        <v>12</v>
      </c>
      <c r="B9" s="3">
        <f>+'A_1-MetasPDD'!E8</f>
        <v>2.5</v>
      </c>
      <c r="C9" s="3">
        <f>+'A_2-AuditInternas'!F8</f>
        <v>10</v>
      </c>
      <c r="D9" s="3">
        <f>+'A_3-AuditExternas'!J8</f>
        <v>2.5</v>
      </c>
      <c r="E9" s="3">
        <f>+'A_4-ParticipProcesos'!AB7</f>
        <v>2.5</v>
      </c>
      <c r="F9" s="4">
        <f>+'A_5-Presupuesto'!F7</f>
        <v>0</v>
      </c>
      <c r="G9" s="5">
        <f t="shared" si="0"/>
        <v>17.5</v>
      </c>
      <c r="H9" s="6">
        <f t="shared" si="1"/>
        <v>3</v>
      </c>
    </row>
    <row r="10" spans="1:8" ht="20" hidden="1" x14ac:dyDescent="0.3">
      <c r="A10" s="2" t="s">
        <v>13</v>
      </c>
      <c r="B10" s="3">
        <f>+'A_1-MetasPDD'!E9</f>
        <v>0</v>
      </c>
      <c r="C10" s="3">
        <f>+'A_2-AuditInternas'!F9</f>
        <v>2.5</v>
      </c>
      <c r="D10" s="3">
        <f>+'A_3-AuditExternas'!J9</f>
        <v>0</v>
      </c>
      <c r="E10" s="3">
        <f>+'A_4-ParticipProcesos'!AB8</f>
        <v>2.5</v>
      </c>
      <c r="F10" s="4">
        <f>+'A_5-Presupuesto'!F8</f>
        <v>0</v>
      </c>
      <c r="G10" s="5">
        <f t="shared" si="0"/>
        <v>5</v>
      </c>
      <c r="H10" s="6">
        <f t="shared" si="1"/>
        <v>4</v>
      </c>
    </row>
    <row r="11" spans="1:8" ht="20" hidden="1" x14ac:dyDescent="0.3">
      <c r="A11" s="2" t="s">
        <v>14</v>
      </c>
      <c r="B11" s="3">
        <f>+'A_1-MetasPDD'!E10</f>
        <v>0</v>
      </c>
      <c r="C11" s="3">
        <f>+'A_2-AuditInternas'!F10</f>
        <v>2.5</v>
      </c>
      <c r="D11" s="3">
        <f>+'A_3-AuditExternas'!J10</f>
        <v>0</v>
      </c>
      <c r="E11" s="3">
        <f>+'A_4-ParticipProcesos'!AB9</f>
        <v>0</v>
      </c>
      <c r="F11" s="4">
        <f>+'A_5-Presupuesto'!F9</f>
        <v>0</v>
      </c>
      <c r="G11" s="5">
        <f t="shared" si="0"/>
        <v>2.5</v>
      </c>
      <c r="H11" s="6">
        <f t="shared" si="1"/>
        <v>4</v>
      </c>
    </row>
    <row r="12" spans="1:8" ht="20" hidden="1" x14ac:dyDescent="0.3">
      <c r="A12" s="2" t="s">
        <v>15</v>
      </c>
      <c r="B12" s="3">
        <f>+'A_1-MetasPDD'!E11</f>
        <v>2.5</v>
      </c>
      <c r="C12" s="3">
        <f>+'A_2-AuditInternas'!F11</f>
        <v>2.5</v>
      </c>
      <c r="D12" s="3">
        <f>+'A_3-AuditExternas'!J11</f>
        <v>7.5</v>
      </c>
      <c r="E12" s="3">
        <f>+'A_4-ParticipProcesos'!AB10</f>
        <v>2.5</v>
      </c>
      <c r="F12" s="4">
        <f>+'A_5-Presupuesto'!F10</f>
        <v>5</v>
      </c>
      <c r="G12" s="5">
        <f t="shared" si="0"/>
        <v>20</v>
      </c>
      <c r="H12" s="6">
        <f t="shared" si="1"/>
        <v>2</v>
      </c>
    </row>
    <row r="13" spans="1:8" ht="20" hidden="1" x14ac:dyDescent="0.3">
      <c r="A13" s="2" t="s">
        <v>16</v>
      </c>
      <c r="B13" s="3">
        <f>+'A_1-MetasPDD'!E12</f>
        <v>0</v>
      </c>
      <c r="C13" s="3">
        <f>+'A_2-AuditInternas'!F12</f>
        <v>10</v>
      </c>
      <c r="D13" s="3">
        <f>+'A_3-AuditExternas'!J12</f>
        <v>0</v>
      </c>
      <c r="E13" s="3">
        <f>+'A_4-ParticipProcesos'!AB11</f>
        <v>2.5</v>
      </c>
      <c r="F13" s="4">
        <f>+'A_5-Presupuesto'!F11</f>
        <v>0</v>
      </c>
      <c r="G13" s="5">
        <f t="shared" si="0"/>
        <v>12.5</v>
      </c>
      <c r="H13" s="6">
        <f t="shared" si="1"/>
        <v>3</v>
      </c>
    </row>
    <row r="14" spans="1:8" ht="20" x14ac:dyDescent="0.3">
      <c r="A14" s="2" t="s">
        <v>17</v>
      </c>
      <c r="B14" s="3">
        <f>+'A_1-MetasPDD'!E13</f>
        <v>2.5</v>
      </c>
      <c r="C14" s="3">
        <f>+'A_2-AuditInternas'!F13</f>
        <v>5</v>
      </c>
      <c r="D14" s="3">
        <f>+'A_3-AuditExternas'!J13</f>
        <v>5</v>
      </c>
      <c r="E14" s="3">
        <f>+'A_4-ParticipProcesos'!AB12</f>
        <v>10</v>
      </c>
      <c r="F14" s="4">
        <f>+'A_5-Presupuesto'!F12</f>
        <v>5</v>
      </c>
      <c r="G14" s="5">
        <f t="shared" si="0"/>
        <v>27.5</v>
      </c>
      <c r="H14" s="6">
        <f t="shared" si="1"/>
        <v>1</v>
      </c>
    </row>
    <row r="15" spans="1:8" ht="20" hidden="1" x14ac:dyDescent="0.3">
      <c r="A15" s="2" t="s">
        <v>18</v>
      </c>
      <c r="B15" s="3">
        <f>+'A_1-MetasPDD'!E14</f>
        <v>2.5</v>
      </c>
      <c r="C15" s="3">
        <f>+'A_2-AuditInternas'!F14</f>
        <v>5</v>
      </c>
      <c r="D15" s="3">
        <f>+'A_3-AuditExternas'!J14</f>
        <v>2.5</v>
      </c>
      <c r="E15" s="3">
        <f>+'A_4-ParticipProcesos'!AB13</f>
        <v>7.5</v>
      </c>
      <c r="F15" s="4">
        <f>+'A_5-Presupuesto'!F13</f>
        <v>2.5</v>
      </c>
      <c r="G15" s="5">
        <f t="shared" si="0"/>
        <v>20</v>
      </c>
      <c r="H15" s="6">
        <f t="shared" si="1"/>
        <v>2</v>
      </c>
    </row>
    <row r="16" spans="1:8" ht="20" x14ac:dyDescent="0.3">
      <c r="A16" s="2" t="s">
        <v>19</v>
      </c>
      <c r="B16" s="3">
        <f>+'A_1-MetasPDD'!E15</f>
        <v>7.5</v>
      </c>
      <c r="C16" s="3">
        <f>+'A_2-AuditInternas'!F15</f>
        <v>2.5</v>
      </c>
      <c r="D16" s="3">
        <f>+'A_3-AuditExternas'!J15</f>
        <v>5</v>
      </c>
      <c r="E16" s="3">
        <f>+'A_4-ParticipProcesos'!AB14</f>
        <v>10</v>
      </c>
      <c r="F16" s="4">
        <f>+'A_5-Presupuesto'!F14</f>
        <v>10</v>
      </c>
      <c r="G16" s="5">
        <f t="shared" si="0"/>
        <v>35</v>
      </c>
      <c r="H16" s="6">
        <f t="shared" si="1"/>
        <v>1</v>
      </c>
    </row>
    <row r="17" spans="1:8" ht="20" x14ac:dyDescent="0.3">
      <c r="A17" s="2" t="s">
        <v>20</v>
      </c>
      <c r="B17" s="3">
        <f>+'A_1-MetasPDD'!E16</f>
        <v>7.5</v>
      </c>
      <c r="C17" s="3">
        <f>+'A_2-AuditInternas'!F16</f>
        <v>10</v>
      </c>
      <c r="D17" s="3">
        <f>+'A_3-AuditExternas'!J16</f>
        <v>5</v>
      </c>
      <c r="E17" s="3">
        <f>+'A_4-ParticipProcesos'!AB15</f>
        <v>5</v>
      </c>
      <c r="F17" s="4">
        <f>+'A_5-Presupuesto'!F15</f>
        <v>5</v>
      </c>
      <c r="G17" s="5">
        <f t="shared" si="0"/>
        <v>32.5</v>
      </c>
      <c r="H17" s="6">
        <f t="shared" si="1"/>
        <v>1</v>
      </c>
    </row>
    <row r="18" spans="1:8" ht="20" x14ac:dyDescent="0.3">
      <c r="A18" s="2" t="s">
        <v>21</v>
      </c>
      <c r="B18" s="3">
        <f>+'A_1-MetasPDD'!E17</f>
        <v>2.5</v>
      </c>
      <c r="C18" s="3">
        <f>+'A_2-AuditInternas'!F17</f>
        <v>10</v>
      </c>
      <c r="D18" s="3">
        <f>+'A_3-AuditExternas'!J17</f>
        <v>7.5</v>
      </c>
      <c r="E18" s="3">
        <f>+'A_4-ParticipProcesos'!AB16</f>
        <v>5</v>
      </c>
      <c r="F18" s="4">
        <f>+'A_5-Presupuesto'!F16</f>
        <v>2.5</v>
      </c>
      <c r="G18" s="5">
        <f t="shared" si="0"/>
        <v>27.5</v>
      </c>
      <c r="H18" s="6">
        <f t="shared" si="1"/>
        <v>1</v>
      </c>
    </row>
    <row r="19" spans="1:8" ht="20" hidden="1" x14ac:dyDescent="0.3">
      <c r="A19" s="2" t="s">
        <v>22</v>
      </c>
      <c r="B19" s="3">
        <f>+'A_1-MetasPDD'!E18</f>
        <v>0</v>
      </c>
      <c r="C19" s="3">
        <f>+'A_2-AuditInternas'!F18</f>
        <v>7.5</v>
      </c>
      <c r="D19" s="3">
        <f>+'A_3-AuditExternas'!J18</f>
        <v>2.5</v>
      </c>
      <c r="E19" s="3">
        <f>+'A_4-ParticipProcesos'!AB17</f>
        <v>5</v>
      </c>
      <c r="F19" s="4">
        <f>+'A_5-Presupuesto'!F17</f>
        <v>2.5</v>
      </c>
      <c r="G19" s="5">
        <f t="shared" si="0"/>
        <v>17.5</v>
      </c>
      <c r="H19" s="6">
        <f t="shared" si="1"/>
        <v>3</v>
      </c>
    </row>
    <row r="20" spans="1:8" ht="20" x14ac:dyDescent="0.3">
      <c r="A20" s="2" t="s">
        <v>23</v>
      </c>
      <c r="B20" s="3">
        <f>+'A_1-MetasPDD'!E19</f>
        <v>2.5</v>
      </c>
      <c r="C20" s="3">
        <f>+'A_2-AuditInternas'!F19</f>
        <v>2.5</v>
      </c>
      <c r="D20" s="3">
        <f>+'A_3-AuditExternas'!J19</f>
        <v>5</v>
      </c>
      <c r="E20" s="3">
        <f>+'A_4-ParticipProcesos'!AB18</f>
        <v>10</v>
      </c>
      <c r="F20" s="4">
        <f>+'A_5-Presupuesto'!F18</f>
        <v>7.5</v>
      </c>
      <c r="G20" s="5">
        <f t="shared" si="0"/>
        <v>27.5</v>
      </c>
      <c r="H20" s="6">
        <f t="shared" si="1"/>
        <v>1</v>
      </c>
    </row>
    <row r="21" spans="1:8" ht="20" hidden="1" x14ac:dyDescent="0.3">
      <c r="A21" s="2" t="s">
        <v>24</v>
      </c>
      <c r="B21" s="3">
        <f>+'A_1-MetasPDD'!E20</f>
        <v>2.5</v>
      </c>
      <c r="C21" s="3">
        <f>+'A_2-AuditInternas'!F20</f>
        <v>2.5</v>
      </c>
      <c r="D21" s="3">
        <f>+'A_3-AuditExternas'!J20</f>
        <v>5</v>
      </c>
      <c r="E21" s="3">
        <f>+'A_4-ParticipProcesos'!AB19</f>
        <v>2.5</v>
      </c>
      <c r="F21" s="4">
        <f>+'A_5-Presupuesto'!F19</f>
        <v>2.5</v>
      </c>
      <c r="G21" s="5">
        <f t="shared" si="0"/>
        <v>15</v>
      </c>
      <c r="H21" s="6">
        <f t="shared" si="1"/>
        <v>3</v>
      </c>
    </row>
    <row r="22" spans="1:8" ht="20" hidden="1" x14ac:dyDescent="0.3">
      <c r="A22" s="2" t="s">
        <v>25</v>
      </c>
      <c r="B22" s="3">
        <f>+'A_1-MetasPDD'!E21</f>
        <v>5</v>
      </c>
      <c r="C22" s="3">
        <f>+'A_2-AuditInternas'!F21</f>
        <v>2.5</v>
      </c>
      <c r="D22" s="3">
        <f>+'A_3-AuditExternas'!J21</f>
        <v>2.5</v>
      </c>
      <c r="E22" s="3">
        <f>+'A_4-ParticipProcesos'!AB20</f>
        <v>5</v>
      </c>
      <c r="F22" s="4">
        <f>+'A_5-Presupuesto'!F20</f>
        <v>2.5</v>
      </c>
      <c r="G22" s="5">
        <f t="shared" si="0"/>
        <v>17.5</v>
      </c>
      <c r="H22" s="6">
        <f t="shared" si="1"/>
        <v>3</v>
      </c>
    </row>
    <row r="23" spans="1:8" ht="20" hidden="1" x14ac:dyDescent="0.3">
      <c r="A23" s="2" t="s">
        <v>26</v>
      </c>
      <c r="B23" s="3">
        <f>+'A_1-MetasPDD'!E22</f>
        <v>5</v>
      </c>
      <c r="C23" s="3">
        <f>+'A_2-AuditInternas'!F22</f>
        <v>2.5</v>
      </c>
      <c r="D23" s="3">
        <f>+'A_3-AuditExternas'!J22</f>
        <v>10</v>
      </c>
      <c r="E23" s="3">
        <f>+'A_4-ParticipProcesos'!AB21</f>
        <v>5</v>
      </c>
      <c r="F23" s="4">
        <f>+'A_5-Presupuesto'!F21</f>
        <v>2.5</v>
      </c>
      <c r="G23" s="5">
        <f t="shared" si="0"/>
        <v>25</v>
      </c>
      <c r="H23" s="6">
        <f t="shared" si="1"/>
        <v>2</v>
      </c>
    </row>
    <row r="24" spans="1:8" ht="20" x14ac:dyDescent="0.3">
      <c r="A24" s="2" t="s">
        <v>27</v>
      </c>
      <c r="B24" s="3">
        <f>+'A_1-MetasPDD'!E23</f>
        <v>10</v>
      </c>
      <c r="C24" s="3">
        <f>+'A_2-AuditInternas'!F23</f>
        <v>5</v>
      </c>
      <c r="D24" s="3">
        <f>+'A_3-AuditExternas'!J23</f>
        <v>5</v>
      </c>
      <c r="E24" s="3">
        <f>+'A_4-ParticipProcesos'!AB22</f>
        <v>10</v>
      </c>
      <c r="F24" s="4">
        <f>+'A_5-Presupuesto'!F22</f>
        <v>10</v>
      </c>
      <c r="G24" s="5">
        <f t="shared" si="0"/>
        <v>40</v>
      </c>
      <c r="H24" s="6">
        <f t="shared" si="1"/>
        <v>1</v>
      </c>
    </row>
    <row r="25" spans="1:8" ht="20" x14ac:dyDescent="0.3">
      <c r="A25" s="2" t="s">
        <v>28</v>
      </c>
      <c r="B25" s="3">
        <f>+'A_1-MetasPDD'!E24</f>
        <v>10</v>
      </c>
      <c r="C25" s="3">
        <f>+'A_2-AuditInternas'!F24</f>
        <v>5</v>
      </c>
      <c r="D25" s="3">
        <f>+'A_3-AuditExternas'!J24</f>
        <v>7.5</v>
      </c>
      <c r="E25" s="3">
        <f>+'A_4-ParticipProcesos'!AB23</f>
        <v>10</v>
      </c>
      <c r="F25" s="4">
        <f>+'A_5-Presupuesto'!F23</f>
        <v>10</v>
      </c>
      <c r="G25" s="5">
        <f t="shared" si="0"/>
        <v>42.5</v>
      </c>
      <c r="H25" s="6">
        <f t="shared" si="1"/>
        <v>1</v>
      </c>
    </row>
    <row r="26" spans="1:8" ht="20" hidden="1" x14ac:dyDescent="0.3">
      <c r="A26" s="2" t="s">
        <v>29</v>
      </c>
      <c r="B26" s="3">
        <f>+'A_1-MetasPDD'!E25</f>
        <v>2.5</v>
      </c>
      <c r="C26" s="3">
        <f>+'A_2-AuditInternas'!F25</f>
        <v>2.5</v>
      </c>
      <c r="D26" s="3">
        <f>+'A_3-AuditExternas'!J25</f>
        <v>0</v>
      </c>
      <c r="E26" s="3">
        <f>+'A_4-ParticipProcesos'!AB24</f>
        <v>2.5</v>
      </c>
      <c r="F26" s="4">
        <f>+'A_5-Presupuesto'!F24</f>
        <v>2.5</v>
      </c>
      <c r="G26" s="5">
        <f t="shared" si="0"/>
        <v>10</v>
      </c>
      <c r="H26" s="6">
        <f t="shared" si="1"/>
        <v>4</v>
      </c>
    </row>
    <row r="27" spans="1:8" ht="20" hidden="1" x14ac:dyDescent="0.3">
      <c r="A27" s="2" t="s">
        <v>30</v>
      </c>
      <c r="B27" s="3">
        <f>+'A_1-MetasPDD'!E26</f>
        <v>2.5</v>
      </c>
      <c r="C27" s="3">
        <f>+'A_2-AuditInternas'!F26</f>
        <v>7.5</v>
      </c>
      <c r="D27" s="3">
        <f>+'A_3-AuditExternas'!J26</f>
        <v>2.5</v>
      </c>
      <c r="E27" s="3">
        <f>+'A_4-ParticipProcesos'!AB25</f>
        <v>2.5</v>
      </c>
      <c r="F27" s="4">
        <f>+'A_5-Presupuesto'!F25</f>
        <v>2.5</v>
      </c>
      <c r="G27" s="5">
        <f t="shared" si="0"/>
        <v>17.5</v>
      </c>
      <c r="H27" s="6">
        <f t="shared" si="1"/>
        <v>3</v>
      </c>
    </row>
    <row r="28" spans="1:8" ht="20" hidden="1" x14ac:dyDescent="0.3">
      <c r="A28" s="2" t="s">
        <v>31</v>
      </c>
      <c r="B28" s="3">
        <f>+'A_1-MetasPDD'!E27</f>
        <v>5</v>
      </c>
      <c r="C28" s="3">
        <f>+'A_2-AuditInternas'!F27</f>
        <v>2.5</v>
      </c>
      <c r="D28" s="3">
        <f>+'A_3-AuditExternas'!J27</f>
        <v>2.5</v>
      </c>
      <c r="E28" s="3">
        <f>+'A_4-ParticipProcesos'!AB26</f>
        <v>5</v>
      </c>
      <c r="F28" s="4">
        <f>+'A_5-Presupuesto'!F26</f>
        <v>5</v>
      </c>
      <c r="G28" s="5">
        <f t="shared" si="0"/>
        <v>20</v>
      </c>
      <c r="H28" s="6">
        <f t="shared" si="1"/>
        <v>2</v>
      </c>
    </row>
    <row r="29" spans="1:8" ht="20" hidden="1" x14ac:dyDescent="0.3">
      <c r="A29" s="2" t="s">
        <v>32</v>
      </c>
      <c r="B29" s="3">
        <f>+'A_1-MetasPDD'!E28</f>
        <v>10</v>
      </c>
      <c r="C29" s="3">
        <f>+'A_2-AuditInternas'!F28</f>
        <v>2.5</v>
      </c>
      <c r="D29" s="3">
        <f>+'A_3-AuditExternas'!J28</f>
        <v>2.5</v>
      </c>
      <c r="E29" s="3">
        <f>+'A_4-ParticipProcesos'!AB27</f>
        <v>2.5</v>
      </c>
      <c r="F29" s="4">
        <f>+'A_5-Presupuesto'!F27</f>
        <v>7.5</v>
      </c>
      <c r="G29" s="5">
        <f t="shared" si="0"/>
        <v>25</v>
      </c>
      <c r="H29" s="6">
        <f t="shared" si="1"/>
        <v>2</v>
      </c>
    </row>
    <row r="30" spans="1:8" ht="20" hidden="1" x14ac:dyDescent="0.3">
      <c r="A30" s="2" t="s">
        <v>33</v>
      </c>
      <c r="B30" s="3">
        <f>+'A_1-MetasPDD'!E29</f>
        <v>5</v>
      </c>
      <c r="C30" s="3">
        <f>+'A_2-AuditInternas'!F29</f>
        <v>2.5</v>
      </c>
      <c r="D30" s="3">
        <f>+'A_3-AuditExternas'!J29</f>
        <v>10</v>
      </c>
      <c r="E30" s="3">
        <f>+'A_4-ParticipProcesos'!AB28</f>
        <v>2.5</v>
      </c>
      <c r="F30" s="4">
        <f>+'A_5-Presupuesto'!F28</f>
        <v>2.5</v>
      </c>
      <c r="G30" s="5">
        <f t="shared" si="0"/>
        <v>22.5</v>
      </c>
      <c r="H30" s="6">
        <f t="shared" si="1"/>
        <v>2</v>
      </c>
    </row>
    <row r="31" spans="1:8" ht="20" hidden="1" x14ac:dyDescent="0.3">
      <c r="A31" s="2" t="s">
        <v>34</v>
      </c>
      <c r="B31" s="3">
        <f>+'A_1-MetasPDD'!E30</f>
        <v>5</v>
      </c>
      <c r="C31" s="3">
        <f>+'A_2-AuditInternas'!F30</f>
        <v>7.5</v>
      </c>
      <c r="D31" s="3">
        <f>+'A_3-AuditExternas'!J30</f>
        <v>2.5</v>
      </c>
      <c r="E31" s="3">
        <f>+'A_4-ParticipProcesos'!AB29</f>
        <v>2.5</v>
      </c>
      <c r="F31" s="4">
        <f>+'A_5-Presupuesto'!F29</f>
        <v>5</v>
      </c>
      <c r="G31" s="5">
        <f t="shared" si="0"/>
        <v>22.5</v>
      </c>
      <c r="H31" s="6">
        <f t="shared" si="1"/>
        <v>2</v>
      </c>
    </row>
    <row r="32" spans="1:8" ht="20" x14ac:dyDescent="0.3">
      <c r="A32" s="2" t="s">
        <v>35</v>
      </c>
      <c r="B32" s="3">
        <f>+'A_1-MetasPDD'!E31</f>
        <v>7.5</v>
      </c>
      <c r="C32" s="3">
        <f>+'A_2-AuditInternas'!F31</f>
        <v>2.5</v>
      </c>
      <c r="D32" s="3">
        <f>+'A_3-AuditExternas'!J31</f>
        <v>10</v>
      </c>
      <c r="E32" s="3">
        <f>+'A_4-ParticipProcesos'!AB30</f>
        <v>5</v>
      </c>
      <c r="F32" s="4">
        <f>+'A_5-Presupuesto'!F30</f>
        <v>7.5</v>
      </c>
      <c r="G32" s="5">
        <f t="shared" si="0"/>
        <v>32.5</v>
      </c>
      <c r="H32" s="6">
        <f t="shared" si="1"/>
        <v>1</v>
      </c>
    </row>
    <row r="35" spans="6:8" x14ac:dyDescent="0.3">
      <c r="F35" s="1" t="s">
        <v>36</v>
      </c>
      <c r="G35" s="1" t="s">
        <v>37</v>
      </c>
      <c r="H35" s="1" t="s">
        <v>38</v>
      </c>
    </row>
    <row r="36" spans="6:8" x14ac:dyDescent="0.3">
      <c r="F36" s="7">
        <v>4</v>
      </c>
      <c r="G36" s="7">
        <f>+QUARTILE($G$5:$G$32,0)</f>
        <v>2.5</v>
      </c>
      <c r="H36" s="7">
        <f>+QUARTILE($G$5:$G$32,1)</f>
        <v>12.5</v>
      </c>
    </row>
    <row r="37" spans="6:8" x14ac:dyDescent="0.3">
      <c r="F37" s="7">
        <v>3</v>
      </c>
      <c r="G37" s="8">
        <f>+H36</f>
        <v>12.5</v>
      </c>
      <c r="H37" s="7">
        <f>+QUARTILE($G$5:$G$32,2)</f>
        <v>20</v>
      </c>
    </row>
    <row r="38" spans="6:8" x14ac:dyDescent="0.3">
      <c r="F38" s="7">
        <v>2</v>
      </c>
      <c r="G38" s="8">
        <f>+H37</f>
        <v>20</v>
      </c>
      <c r="H38" s="7">
        <f>+QUARTILE($G$5:$G$32,3)</f>
        <v>27.5</v>
      </c>
    </row>
    <row r="39" spans="6:8" x14ac:dyDescent="0.3">
      <c r="F39" s="7">
        <v>1</v>
      </c>
      <c r="G39" s="8">
        <f>+H38</f>
        <v>27.5</v>
      </c>
      <c r="H39" s="7">
        <f>+QUARTILE($G$5:$G$32,4)</f>
        <v>42.5</v>
      </c>
    </row>
  </sheetData>
  <autoFilter ref="A4:H32" xr:uid="{00000000-0009-0000-0000-000001000000}">
    <filterColumn colId="7">
      <filters>
        <filter val="1"/>
      </filters>
    </filterColumn>
  </autoFilter>
  <pageMargins left="0" right="0" top="0.13888888888888901" bottom="0.13888888888888901" header="0" footer="0"/>
  <pageSetup paperSize="75" scale="70" firstPageNumber="0" pageOrder="overThenDown" orientation="landscape" horizontalDpi="300" verticalDpi="300"/>
  <headerFooter>
    <oddHeader>&amp;C&amp;10&amp;A</oddHeader>
    <oddFooter>&amp;C&amp;10Página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rgb="FF81D41A"/>
  </sheetPr>
  <dimension ref="A3:F35"/>
  <sheetViews>
    <sheetView zoomScale="160" zoomScaleNormal="160" workbookViewId="0">
      <selection activeCell="A17" activeCellId="1" sqref="E19:E21 A17"/>
    </sheetView>
  </sheetViews>
  <sheetFormatPr defaultColWidth="10.83203125" defaultRowHeight="14" x14ac:dyDescent="0.3"/>
  <cols>
    <col min="1" max="1" width="60.08203125" customWidth="1"/>
    <col min="2" max="5" width="7.75" customWidth="1"/>
    <col min="6" max="7" width="16.25" customWidth="1"/>
    <col min="8" max="9" width="13.33203125" customWidth="1"/>
    <col min="10" max="10" width="14.75" customWidth="1"/>
    <col min="11" max="12" width="10.5" customWidth="1"/>
    <col min="13" max="13" width="14.08203125" customWidth="1"/>
    <col min="14" max="16" width="10.5" customWidth="1"/>
    <col min="17" max="17" width="13.25" customWidth="1"/>
    <col min="18" max="18" width="12.58203125" customWidth="1"/>
    <col min="19" max="19" width="17.08203125" customWidth="1"/>
  </cols>
  <sheetData>
    <row r="3" spans="1:6" x14ac:dyDescent="0.3">
      <c r="A3" s="1" t="s">
        <v>39</v>
      </c>
      <c r="B3" s="1" t="s">
        <v>40</v>
      </c>
      <c r="C3" s="1" t="s">
        <v>41</v>
      </c>
      <c r="D3" s="1" t="s">
        <v>42</v>
      </c>
      <c r="E3" s="1" t="s">
        <v>6</v>
      </c>
      <c r="F3" s="1" t="s">
        <v>7</v>
      </c>
    </row>
    <row r="4" spans="1:6" ht="20" hidden="1" x14ac:dyDescent="0.3">
      <c r="A4" t="s">
        <v>43</v>
      </c>
      <c r="B4" s="3">
        <f ca="1">+'P_1-RiesgoInherente'!E3</f>
        <v>2.5</v>
      </c>
      <c r="C4" s="4">
        <f>+'P_2-AuditInternas'!F4</f>
        <v>7.5</v>
      </c>
      <c r="D4" s="3">
        <f>+'P_3-EvaluacionControles'!F3</f>
        <v>2.5</v>
      </c>
      <c r="E4" s="3">
        <f t="shared" ref="E4:E28" ca="1" si="0">+SUM(B4:D4)</f>
        <v>12.5</v>
      </c>
      <c r="F4" s="6">
        <f t="shared" ref="F4:F28" ca="1" si="1">+IF(AND(E4&gt;=$E$32,E4&lt;$F$32),$D$32,IF(AND(E4&gt;=$E$33,E4&lt;$F$33),$D$33,IF(AND(E4&gt;=$E$34,E4&lt;$F$34),$D$34,$D$35)))</f>
        <v>2</v>
      </c>
    </row>
    <row r="5" spans="1:6" ht="20" hidden="1" x14ac:dyDescent="0.3">
      <c r="A5" t="s">
        <v>44</v>
      </c>
      <c r="B5" s="3">
        <f ca="1">+'P_1-RiesgoInherente'!E4</f>
        <v>0</v>
      </c>
      <c r="C5" s="4">
        <f>+'P_2-AuditInternas'!F5</f>
        <v>5</v>
      </c>
      <c r="D5" s="3">
        <f>+'P_3-EvaluacionControles'!F4</f>
        <v>0</v>
      </c>
      <c r="E5" s="3">
        <f t="shared" ca="1" si="0"/>
        <v>5</v>
      </c>
      <c r="F5" s="6">
        <f t="shared" ca="1" si="1"/>
        <v>2</v>
      </c>
    </row>
    <row r="6" spans="1:6" ht="20" hidden="1" x14ac:dyDescent="0.3">
      <c r="A6" t="s">
        <v>45</v>
      </c>
      <c r="B6" s="3">
        <f ca="1">+'P_1-RiesgoInherente'!E5</f>
        <v>0</v>
      </c>
      <c r="C6" s="4">
        <f>+'P_2-AuditInternas'!F6</f>
        <v>5</v>
      </c>
      <c r="D6" s="3">
        <f>+'P_3-EvaluacionControles'!F5</f>
        <v>0</v>
      </c>
      <c r="E6" s="3">
        <f t="shared" ca="1" si="0"/>
        <v>5</v>
      </c>
      <c r="F6" s="6">
        <f t="shared" ca="1" si="1"/>
        <v>2</v>
      </c>
    </row>
    <row r="7" spans="1:6" ht="20" hidden="1" x14ac:dyDescent="0.3">
      <c r="A7" t="s">
        <v>46</v>
      </c>
      <c r="B7" s="3">
        <f ca="1">+'P_1-RiesgoInherente'!E6</f>
        <v>0</v>
      </c>
      <c r="C7" s="4">
        <f>+'P_2-AuditInternas'!F7</f>
        <v>5</v>
      </c>
      <c r="D7" s="3">
        <f>+'P_3-EvaluacionControles'!F6</f>
        <v>2.5</v>
      </c>
      <c r="E7" s="3">
        <f t="shared" ca="1" si="0"/>
        <v>7.5</v>
      </c>
      <c r="F7" s="6">
        <f t="shared" ca="1" si="1"/>
        <v>2</v>
      </c>
    </row>
    <row r="8" spans="1:6" ht="20" x14ac:dyDescent="0.3">
      <c r="A8" t="s">
        <v>47</v>
      </c>
      <c r="B8" s="3">
        <f ca="1">+'P_1-RiesgoInherente'!E7</f>
        <v>2.5</v>
      </c>
      <c r="C8" s="4">
        <f>+'P_2-AuditInternas'!F8</f>
        <v>5</v>
      </c>
      <c r="D8" s="3">
        <f>+'P_3-EvaluacionControles'!F7</f>
        <v>10</v>
      </c>
      <c r="E8" s="3">
        <f t="shared" ca="1" si="0"/>
        <v>17.5</v>
      </c>
      <c r="F8" s="6">
        <f t="shared" ca="1" si="1"/>
        <v>1</v>
      </c>
    </row>
    <row r="9" spans="1:6" ht="20" x14ac:dyDescent="0.3">
      <c r="A9" t="s">
        <v>48</v>
      </c>
      <c r="B9" s="3">
        <f ca="1">+'P_1-RiesgoInherente'!E8</f>
        <v>2.5</v>
      </c>
      <c r="C9" s="4">
        <f>+'P_2-AuditInternas'!F9</f>
        <v>5</v>
      </c>
      <c r="D9" s="3">
        <f>+'P_3-EvaluacionControles'!F8</f>
        <v>10</v>
      </c>
      <c r="E9" s="3">
        <f t="shared" ca="1" si="0"/>
        <v>17.5</v>
      </c>
      <c r="F9" s="6">
        <f t="shared" ca="1" si="1"/>
        <v>1</v>
      </c>
    </row>
    <row r="10" spans="1:6" ht="20" x14ac:dyDescent="0.3">
      <c r="A10" t="s">
        <v>49</v>
      </c>
      <c r="B10" s="3">
        <f ca="1">+'P_1-RiesgoInherente'!E9</f>
        <v>2.5</v>
      </c>
      <c r="C10" s="4">
        <f>+'P_2-AuditInternas'!F10</f>
        <v>5</v>
      </c>
      <c r="D10" s="3">
        <f>+'P_3-EvaluacionControles'!F9</f>
        <v>10</v>
      </c>
      <c r="E10" s="3">
        <f t="shared" ca="1" si="0"/>
        <v>17.5</v>
      </c>
      <c r="F10" s="6">
        <f t="shared" ca="1" si="1"/>
        <v>1</v>
      </c>
    </row>
    <row r="11" spans="1:6" ht="20" hidden="1" x14ac:dyDescent="0.3">
      <c r="A11" t="s">
        <v>50</v>
      </c>
      <c r="B11" s="3">
        <f ca="1">+'P_1-RiesgoInherente'!E10</f>
        <v>0</v>
      </c>
      <c r="C11" s="4">
        <f>+'P_2-AuditInternas'!F11</f>
        <v>5</v>
      </c>
      <c r="D11" s="3">
        <f>+'P_3-EvaluacionControles'!F10</f>
        <v>2.5</v>
      </c>
      <c r="E11" s="3">
        <f t="shared" ca="1" si="0"/>
        <v>7.5</v>
      </c>
      <c r="F11" s="6">
        <f t="shared" ca="1" si="1"/>
        <v>2</v>
      </c>
    </row>
    <row r="12" spans="1:6" ht="20" x14ac:dyDescent="0.3">
      <c r="A12" t="s">
        <v>51</v>
      </c>
      <c r="B12" s="3">
        <f ca="1">+'P_1-RiesgoInherente'!E11</f>
        <v>5</v>
      </c>
      <c r="C12" s="4">
        <f>+'P_2-AuditInternas'!F12</f>
        <v>5</v>
      </c>
      <c r="D12" s="3">
        <f>+'P_3-EvaluacionControles'!F11</f>
        <v>10</v>
      </c>
      <c r="E12" s="3">
        <f t="shared" ca="1" si="0"/>
        <v>20</v>
      </c>
      <c r="F12" s="6">
        <f t="shared" ca="1" si="1"/>
        <v>1</v>
      </c>
    </row>
    <row r="13" spans="1:6" ht="20" x14ac:dyDescent="0.3">
      <c r="A13" t="s">
        <v>52</v>
      </c>
      <c r="B13" s="3">
        <f ca="1">+'P_1-RiesgoInherente'!E12</f>
        <v>2.5</v>
      </c>
      <c r="C13" s="4">
        <f>+'P_2-AuditInternas'!F13</f>
        <v>5</v>
      </c>
      <c r="D13" s="3">
        <f>+'P_3-EvaluacionControles'!F12</f>
        <v>10</v>
      </c>
      <c r="E13" s="3">
        <f t="shared" ca="1" si="0"/>
        <v>17.5</v>
      </c>
      <c r="F13" s="6">
        <f t="shared" ca="1" si="1"/>
        <v>1</v>
      </c>
    </row>
    <row r="14" spans="1:6" ht="20" x14ac:dyDescent="0.3">
      <c r="A14" t="s">
        <v>53</v>
      </c>
      <c r="B14" s="3">
        <f ca="1">+'P_1-RiesgoInherente'!E13</f>
        <v>10</v>
      </c>
      <c r="C14" s="4">
        <f>+'P_2-AuditInternas'!F14</f>
        <v>5</v>
      </c>
      <c r="D14" s="3">
        <f>+'P_3-EvaluacionControles'!F13</f>
        <v>2.5</v>
      </c>
      <c r="E14" s="3">
        <f t="shared" ca="1" si="0"/>
        <v>17.5</v>
      </c>
      <c r="F14" s="6">
        <f t="shared" ca="1" si="1"/>
        <v>1</v>
      </c>
    </row>
    <row r="15" spans="1:6" ht="20" hidden="1" x14ac:dyDescent="0.3">
      <c r="A15" t="s">
        <v>54</v>
      </c>
      <c r="B15" s="3">
        <f ca="1">+'P_1-RiesgoInherente'!E14</f>
        <v>2.5</v>
      </c>
      <c r="C15" s="4">
        <f>+'P_2-AuditInternas'!F15</f>
        <v>7.5</v>
      </c>
      <c r="D15" s="3">
        <f>+'P_3-EvaluacionControles'!F14</f>
        <v>0</v>
      </c>
      <c r="E15" s="3">
        <f t="shared" ca="1" si="0"/>
        <v>10</v>
      </c>
      <c r="F15" s="6">
        <f t="shared" ca="1" si="1"/>
        <v>2</v>
      </c>
    </row>
    <row r="16" spans="1:6" ht="20" x14ac:dyDescent="0.3">
      <c r="A16" t="s">
        <v>55</v>
      </c>
      <c r="B16" s="3">
        <f ca="1">+'P_1-RiesgoInherente'!E15</f>
        <v>10</v>
      </c>
      <c r="C16" s="4">
        <f>+'P_2-AuditInternas'!F16</f>
        <v>5</v>
      </c>
      <c r="D16" s="3">
        <f>+'P_3-EvaluacionControles'!F15</f>
        <v>10</v>
      </c>
      <c r="E16" s="3">
        <f t="shared" ca="1" si="0"/>
        <v>25</v>
      </c>
      <c r="F16" s="6">
        <f t="shared" ca="1" si="1"/>
        <v>1</v>
      </c>
    </row>
    <row r="17" spans="1:6" ht="20" x14ac:dyDescent="0.3">
      <c r="A17" t="s">
        <v>56</v>
      </c>
      <c r="B17" s="3">
        <f ca="1">+'P_1-RiesgoInherente'!E16</f>
        <v>7.5</v>
      </c>
      <c r="C17" s="4">
        <f>+'P_2-AuditInternas'!F17</f>
        <v>10</v>
      </c>
      <c r="D17" s="3">
        <f>+'P_3-EvaluacionControles'!F16</f>
        <v>2.5</v>
      </c>
      <c r="E17" s="3">
        <f t="shared" ca="1" si="0"/>
        <v>20</v>
      </c>
      <c r="F17" s="6">
        <f t="shared" ca="1" si="1"/>
        <v>1</v>
      </c>
    </row>
    <row r="18" spans="1:6" ht="20" x14ac:dyDescent="0.3">
      <c r="A18" t="s">
        <v>57</v>
      </c>
      <c r="B18" s="3">
        <f ca="1">+'P_1-RiesgoInherente'!E17</f>
        <v>7.5</v>
      </c>
      <c r="C18" s="4">
        <f>+'P_2-AuditInternas'!F18</f>
        <v>7.5</v>
      </c>
      <c r="D18" s="3">
        <f>+'P_3-EvaluacionControles'!F17</f>
        <v>2.5</v>
      </c>
      <c r="E18" s="3">
        <f t="shared" ca="1" si="0"/>
        <v>17.5</v>
      </c>
      <c r="F18" s="6">
        <f t="shared" ca="1" si="1"/>
        <v>1</v>
      </c>
    </row>
    <row r="19" spans="1:6" ht="20" hidden="1" x14ac:dyDescent="0.3">
      <c r="A19" t="s">
        <v>58</v>
      </c>
      <c r="B19" s="3">
        <f ca="1">+'P_1-RiesgoInherente'!E18</f>
        <v>2.5</v>
      </c>
      <c r="C19" s="4">
        <f>+'P_2-AuditInternas'!F19</f>
        <v>5</v>
      </c>
      <c r="D19" s="3">
        <f>+'P_3-EvaluacionControles'!F18</f>
        <v>0</v>
      </c>
      <c r="E19" s="3">
        <f t="shared" ca="1" si="0"/>
        <v>7.5</v>
      </c>
      <c r="F19" s="6">
        <f t="shared" ca="1" si="1"/>
        <v>2</v>
      </c>
    </row>
    <row r="20" spans="1:6" ht="20" x14ac:dyDescent="0.3">
      <c r="A20" t="s">
        <v>59</v>
      </c>
      <c r="B20" s="3">
        <f ca="1">+'P_1-RiesgoInherente'!E19</f>
        <v>5</v>
      </c>
      <c r="C20" s="4">
        <f>+'P_2-AuditInternas'!F20</f>
        <v>10</v>
      </c>
      <c r="D20" s="3">
        <f>+'P_3-EvaluacionControles'!F19</f>
        <v>2.5</v>
      </c>
      <c r="E20" s="3">
        <f t="shared" ca="1" si="0"/>
        <v>17.5</v>
      </c>
      <c r="F20" s="6">
        <f t="shared" ca="1" si="1"/>
        <v>1</v>
      </c>
    </row>
    <row r="21" spans="1:6" ht="20" x14ac:dyDescent="0.3">
      <c r="A21" t="s">
        <v>60</v>
      </c>
      <c r="B21" s="3">
        <f ca="1">+'P_1-RiesgoInherente'!E20</f>
        <v>10</v>
      </c>
      <c r="C21" s="4">
        <f>+'P_2-AuditInternas'!F21</f>
        <v>5</v>
      </c>
      <c r="D21" s="3">
        <f>+'P_3-EvaluacionControles'!F20</f>
        <v>2.5</v>
      </c>
      <c r="E21" s="3">
        <f t="shared" ca="1" si="0"/>
        <v>17.5</v>
      </c>
      <c r="F21" s="6">
        <f t="shared" ca="1" si="1"/>
        <v>1</v>
      </c>
    </row>
    <row r="22" spans="1:6" ht="20" hidden="1" x14ac:dyDescent="0.3">
      <c r="A22" t="s">
        <v>61</v>
      </c>
      <c r="B22" s="3">
        <f ca="1">+'P_1-RiesgoInherente'!E21</f>
        <v>0</v>
      </c>
      <c r="C22" s="4">
        <f>+'P_2-AuditInternas'!F22</f>
        <v>5</v>
      </c>
      <c r="D22" s="3">
        <f>+'P_3-EvaluacionControles'!F21</f>
        <v>10</v>
      </c>
      <c r="E22" s="3">
        <f t="shared" ca="1" si="0"/>
        <v>15</v>
      </c>
      <c r="F22" s="6">
        <f t="shared" ca="1" si="1"/>
        <v>2</v>
      </c>
    </row>
    <row r="23" spans="1:6" ht="20" hidden="1" x14ac:dyDescent="0.3">
      <c r="A23" t="s">
        <v>62</v>
      </c>
      <c r="B23" s="3">
        <f ca="1">+'P_1-RiesgoInherente'!E22</f>
        <v>2.5</v>
      </c>
      <c r="C23" s="4">
        <f>+'P_2-AuditInternas'!F23</f>
        <v>7.5</v>
      </c>
      <c r="D23" s="3">
        <f>+'P_3-EvaluacionControles'!F22</f>
        <v>0</v>
      </c>
      <c r="E23" s="3">
        <f t="shared" ca="1" si="0"/>
        <v>10</v>
      </c>
      <c r="F23" s="6">
        <f t="shared" ca="1" si="1"/>
        <v>2</v>
      </c>
    </row>
    <row r="24" spans="1:6" ht="20" x14ac:dyDescent="0.3">
      <c r="A24" t="s">
        <v>63</v>
      </c>
      <c r="B24" s="3">
        <f ca="1">+'P_1-RiesgoInherente'!E23</f>
        <v>2.5</v>
      </c>
      <c r="C24" s="4">
        <f>+'P_2-AuditInternas'!F24</f>
        <v>5</v>
      </c>
      <c r="D24" s="3">
        <f>+'P_3-EvaluacionControles'!F23</f>
        <v>10</v>
      </c>
      <c r="E24" s="3">
        <f t="shared" ca="1" si="0"/>
        <v>17.5</v>
      </c>
      <c r="F24" s="6">
        <f t="shared" ca="1" si="1"/>
        <v>1</v>
      </c>
    </row>
    <row r="25" spans="1:6" ht="20" x14ac:dyDescent="0.3">
      <c r="A25" t="s">
        <v>64</v>
      </c>
      <c r="B25" s="3">
        <f ca="1">+'P_1-RiesgoInherente'!E24</f>
        <v>5</v>
      </c>
      <c r="C25" s="4">
        <f>+'P_2-AuditInternas'!F25</f>
        <v>5</v>
      </c>
      <c r="D25" s="3">
        <f>+'P_3-EvaluacionControles'!F24</f>
        <v>10</v>
      </c>
      <c r="E25" s="3">
        <f t="shared" ca="1" si="0"/>
        <v>20</v>
      </c>
      <c r="F25" s="6">
        <f t="shared" ca="1" si="1"/>
        <v>1</v>
      </c>
    </row>
    <row r="26" spans="1:6" ht="20" x14ac:dyDescent="0.3">
      <c r="A26" t="s">
        <v>65</v>
      </c>
      <c r="B26" s="3">
        <f ca="1">+'P_1-RiesgoInherente'!E25</f>
        <v>2.5</v>
      </c>
      <c r="C26" s="4">
        <f>+'P_2-AuditInternas'!F26</f>
        <v>10</v>
      </c>
      <c r="D26" s="3">
        <f>+'P_3-EvaluacionControles'!F25</f>
        <v>10</v>
      </c>
      <c r="E26" s="3">
        <f t="shared" ca="1" si="0"/>
        <v>22.5</v>
      </c>
      <c r="F26" s="6">
        <f t="shared" ca="1" si="1"/>
        <v>1</v>
      </c>
    </row>
    <row r="27" spans="1:6" ht="20" hidden="1" x14ac:dyDescent="0.3">
      <c r="A27" t="s">
        <v>66</v>
      </c>
      <c r="B27" s="3">
        <f ca="1">+'P_1-RiesgoInherente'!E26</f>
        <v>5</v>
      </c>
      <c r="C27" s="4">
        <f>+'P_2-AuditInternas'!F27</f>
        <v>5</v>
      </c>
      <c r="D27" s="3">
        <f>+'P_3-EvaluacionControles'!F26</f>
        <v>2.5</v>
      </c>
      <c r="E27" s="3">
        <f t="shared" ca="1" si="0"/>
        <v>12.5</v>
      </c>
      <c r="F27" s="6">
        <f t="shared" ca="1" si="1"/>
        <v>2</v>
      </c>
    </row>
    <row r="28" spans="1:6" ht="20" hidden="1" x14ac:dyDescent="0.3">
      <c r="A28" t="s">
        <v>67</v>
      </c>
      <c r="B28" s="3">
        <f ca="1">+'P_1-RiesgoInherente'!E27</f>
        <v>5</v>
      </c>
      <c r="C28" s="4">
        <f>+'P_2-AuditInternas'!F28</f>
        <v>5</v>
      </c>
      <c r="D28" s="3">
        <f>+'P_3-EvaluacionControles'!F27</f>
        <v>0</v>
      </c>
      <c r="E28" s="3">
        <f t="shared" ca="1" si="0"/>
        <v>10</v>
      </c>
      <c r="F28" s="6">
        <f t="shared" ca="1" si="1"/>
        <v>2</v>
      </c>
    </row>
    <row r="31" spans="1:6" x14ac:dyDescent="0.3">
      <c r="D31" s="1" t="s">
        <v>36</v>
      </c>
      <c r="E31" s="1" t="s">
        <v>37</v>
      </c>
      <c r="F31" s="1" t="s">
        <v>38</v>
      </c>
    </row>
    <row r="32" spans="1:6" x14ac:dyDescent="0.3">
      <c r="D32" s="7">
        <v>2</v>
      </c>
      <c r="E32" s="7">
        <f ca="1">+QUARTILE($E$4:$E$28,0)</f>
        <v>5</v>
      </c>
      <c r="F32" s="7">
        <f ca="1">+QUARTILE($E$4:$E$28,1)</f>
        <v>10</v>
      </c>
    </row>
    <row r="33" spans="4:6" x14ac:dyDescent="0.3">
      <c r="D33" s="7">
        <v>2</v>
      </c>
      <c r="E33" s="8">
        <f ca="1">+F32</f>
        <v>10</v>
      </c>
      <c r="F33" s="7">
        <f ca="1">+QUARTILE($E$4:$E$28,2)-0.1</f>
        <v>17.399999999999999</v>
      </c>
    </row>
    <row r="34" spans="4:6" x14ac:dyDescent="0.3">
      <c r="D34" s="7">
        <v>1</v>
      </c>
      <c r="E34" s="8">
        <f ca="1">+F33</f>
        <v>17.399999999999999</v>
      </c>
      <c r="F34" s="7">
        <f ca="1">+QUARTILE($E$4:$E$28,3)+0.1</f>
        <v>17.600000000000001</v>
      </c>
    </row>
    <row r="35" spans="4:6" x14ac:dyDescent="0.3">
      <c r="D35" s="7">
        <v>1</v>
      </c>
      <c r="E35" s="8">
        <f ca="1">+F34</f>
        <v>17.600000000000001</v>
      </c>
      <c r="F35" s="7">
        <f ca="1">+QUARTILE($E$4:$E$28,4)</f>
        <v>25</v>
      </c>
    </row>
  </sheetData>
  <autoFilter ref="A3:F28" xr:uid="{00000000-0009-0000-0000-000002000000}">
    <filterColumn colId="5">
      <filters>
        <filter val="1"/>
      </filters>
    </filterColumn>
  </autoFilter>
  <pageMargins left="0" right="0" top="0.13888888888888901" bottom="0.13888888888888901" header="0" footer="0"/>
  <pageSetup paperSize="75" scale="70" firstPageNumber="0" pageOrder="overThenDown" orientation="landscape" horizontalDpi="300" verticalDpi="300"/>
  <headerFooter>
    <oddHeader>&amp;C&amp;10&amp;A</oddHeader>
    <oddFooter>&amp;C&amp;10Página &amp;P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1D41A"/>
  </sheetPr>
  <dimension ref="A1:E42"/>
  <sheetViews>
    <sheetView topLeftCell="A4" zoomScale="160" zoomScaleNormal="160" workbookViewId="0">
      <selection activeCell="C24" activeCellId="1" sqref="E19:E21 C24"/>
    </sheetView>
  </sheetViews>
  <sheetFormatPr defaultColWidth="10.83203125" defaultRowHeight="14" x14ac:dyDescent="0.3"/>
  <cols>
    <col min="1" max="1" width="66.25" customWidth="1"/>
    <col min="2" max="4" width="26.25" customWidth="1"/>
    <col min="5" max="5" width="16.5" customWidth="1"/>
  </cols>
  <sheetData>
    <row r="1" spans="1:5" ht="14.25" customHeight="1" x14ac:dyDescent="0.3">
      <c r="A1" s="68"/>
      <c r="B1" s="68"/>
      <c r="C1" s="68"/>
      <c r="D1" s="68"/>
    </row>
    <row r="2" spans="1:5" x14ac:dyDescent="0.3">
      <c r="A2" s="69" t="s">
        <v>68</v>
      </c>
      <c r="B2" s="69"/>
      <c r="C2" s="69"/>
      <c r="D2" s="69"/>
    </row>
    <row r="3" spans="1:5" x14ac:dyDescent="0.3">
      <c r="A3" s="1" t="s">
        <v>0</v>
      </c>
      <c r="B3" s="1" t="s">
        <v>69</v>
      </c>
      <c r="C3" s="1" t="s">
        <v>70</v>
      </c>
      <c r="D3" s="1" t="s">
        <v>71</v>
      </c>
      <c r="E3" s="1" t="s">
        <v>72</v>
      </c>
    </row>
    <row r="4" spans="1:5" x14ac:dyDescent="0.3">
      <c r="A4" s="2" t="s">
        <v>8</v>
      </c>
      <c r="B4" s="9">
        <v>1.2428813553140499E-4</v>
      </c>
      <c r="C4" s="10">
        <v>8.2131420326662897E-5</v>
      </c>
      <c r="D4" s="11">
        <f t="shared" ref="D4:D32" si="0">+AVERAGE(B4:C4)</f>
        <v>1.0320977792903394E-4</v>
      </c>
      <c r="E4" s="12">
        <f t="shared" ref="E4:E31" si="1">+IF(D4&gt;=$C$42,$B$42,IF(AND(D4&gt;=$C$41,D4&lt;$D$41),$B$41,IF(AND(D4&gt;=$C$40,D4&lt;$D$40),$B$40,IF(AND(D4&gt;=$C$39,D4&lt;$D$39),$B$39,$B$38))))</f>
        <v>2.5</v>
      </c>
    </row>
    <row r="5" spans="1:5" x14ac:dyDescent="0.3">
      <c r="A5" s="2" t="s">
        <v>9</v>
      </c>
      <c r="B5" s="10">
        <v>0</v>
      </c>
      <c r="C5" s="10">
        <v>0</v>
      </c>
      <c r="D5" s="11">
        <f t="shared" si="0"/>
        <v>0</v>
      </c>
      <c r="E5" s="12">
        <f t="shared" si="1"/>
        <v>0</v>
      </c>
    </row>
    <row r="6" spans="1:5" x14ac:dyDescent="0.3">
      <c r="A6" s="2" t="s">
        <v>10</v>
      </c>
      <c r="B6" s="10">
        <v>0</v>
      </c>
      <c r="C6" s="10">
        <v>0</v>
      </c>
      <c r="D6" s="11">
        <f t="shared" si="0"/>
        <v>0</v>
      </c>
      <c r="E6" s="12">
        <f t="shared" si="1"/>
        <v>0</v>
      </c>
    </row>
    <row r="7" spans="1:5" x14ac:dyDescent="0.3">
      <c r="A7" s="2" t="s">
        <v>11</v>
      </c>
      <c r="B7" s="9">
        <v>4.5370672237637901E-3</v>
      </c>
      <c r="C7" s="10">
        <v>2.1461045290478901E-4</v>
      </c>
      <c r="D7" s="11">
        <f t="shared" si="0"/>
        <v>2.3758388383342895E-3</v>
      </c>
      <c r="E7" s="12">
        <f t="shared" si="1"/>
        <v>2.5</v>
      </c>
    </row>
    <row r="8" spans="1:5" x14ac:dyDescent="0.3">
      <c r="A8" s="2" t="s">
        <v>12</v>
      </c>
      <c r="B8" s="9">
        <v>1.41453499038407E-4</v>
      </c>
      <c r="C8" s="10">
        <v>1.55592578355972E-4</v>
      </c>
      <c r="D8" s="11">
        <f t="shared" si="0"/>
        <v>1.4852303869718951E-4</v>
      </c>
      <c r="E8" s="12">
        <f t="shared" si="1"/>
        <v>2.5</v>
      </c>
    </row>
    <row r="9" spans="1:5" x14ac:dyDescent="0.3">
      <c r="A9" s="2" t="s">
        <v>13</v>
      </c>
      <c r="B9" s="10">
        <v>0</v>
      </c>
      <c r="C9" s="10">
        <v>0</v>
      </c>
      <c r="D9" s="11">
        <f t="shared" si="0"/>
        <v>0</v>
      </c>
      <c r="E9" s="12">
        <f t="shared" si="1"/>
        <v>0</v>
      </c>
    </row>
    <row r="10" spans="1:5" x14ac:dyDescent="0.3">
      <c r="A10" s="2" t="s">
        <v>14</v>
      </c>
      <c r="B10" s="10">
        <v>0</v>
      </c>
      <c r="C10" s="10">
        <v>0</v>
      </c>
      <c r="D10" s="11">
        <f t="shared" si="0"/>
        <v>0</v>
      </c>
      <c r="E10" s="12">
        <f t="shared" si="1"/>
        <v>0</v>
      </c>
    </row>
    <row r="11" spans="1:5" x14ac:dyDescent="0.3">
      <c r="A11" s="2" t="s">
        <v>15</v>
      </c>
      <c r="B11" s="9">
        <v>3.2002363398631298E-3</v>
      </c>
      <c r="C11" s="10">
        <v>6.2385052056206603E-3</v>
      </c>
      <c r="D11" s="11">
        <f t="shared" si="0"/>
        <v>4.7193707727418953E-3</v>
      </c>
      <c r="E11" s="12">
        <f t="shared" si="1"/>
        <v>2.5</v>
      </c>
    </row>
    <row r="12" spans="1:5" x14ac:dyDescent="0.3">
      <c r="A12" s="2" t="s">
        <v>16</v>
      </c>
      <c r="B12" s="10">
        <v>0</v>
      </c>
      <c r="C12" s="10">
        <v>0</v>
      </c>
      <c r="D12" s="11">
        <f t="shared" si="0"/>
        <v>0</v>
      </c>
      <c r="E12" s="12">
        <f t="shared" si="1"/>
        <v>0</v>
      </c>
    </row>
    <row r="13" spans="1:5" x14ac:dyDescent="0.3">
      <c r="A13" s="2" t="s">
        <v>17</v>
      </c>
      <c r="B13" s="9">
        <v>1.59728552177872E-3</v>
      </c>
      <c r="C13" s="10">
        <v>7.1894501723104496E-4</v>
      </c>
      <c r="D13" s="11">
        <f t="shared" si="0"/>
        <v>1.1581152695048825E-3</v>
      </c>
      <c r="E13" s="12">
        <f t="shared" si="1"/>
        <v>2.5</v>
      </c>
    </row>
    <row r="14" spans="1:5" x14ac:dyDescent="0.3">
      <c r="A14" s="2" t="s">
        <v>18</v>
      </c>
      <c r="B14" s="9">
        <v>2.99009385085835E-3</v>
      </c>
      <c r="C14" s="10">
        <v>2.6328874242853499E-3</v>
      </c>
      <c r="D14" s="11">
        <f t="shared" si="0"/>
        <v>2.8114906375718502E-3</v>
      </c>
      <c r="E14" s="12">
        <f t="shared" si="1"/>
        <v>2.5</v>
      </c>
    </row>
    <row r="15" spans="1:5" x14ac:dyDescent="0.3">
      <c r="A15" s="2" t="s">
        <v>19</v>
      </c>
      <c r="B15" s="9">
        <v>1.6722979025527499E-2</v>
      </c>
      <c r="C15" s="10">
        <v>2.0289518514232E-2</v>
      </c>
      <c r="D15" s="11">
        <f t="shared" si="0"/>
        <v>1.850624876987975E-2</v>
      </c>
      <c r="E15" s="12">
        <f t="shared" si="1"/>
        <v>7.5</v>
      </c>
    </row>
    <row r="16" spans="1:5" x14ac:dyDescent="0.3">
      <c r="A16" s="2" t="s">
        <v>20</v>
      </c>
      <c r="B16" s="9">
        <v>8.6912636130524502E-3</v>
      </c>
      <c r="C16" s="10">
        <v>2.1206416024026401E-2</v>
      </c>
      <c r="D16" s="11">
        <f t="shared" si="0"/>
        <v>1.4948839818539426E-2</v>
      </c>
      <c r="E16" s="12">
        <f t="shared" si="1"/>
        <v>7.5</v>
      </c>
    </row>
    <row r="17" spans="1:5" x14ac:dyDescent="0.3">
      <c r="A17" s="2" t="s">
        <v>21</v>
      </c>
      <c r="B17" s="9">
        <v>4.2467967283026003E-3</v>
      </c>
      <c r="C17" s="10">
        <v>5.9186122147593702E-3</v>
      </c>
      <c r="D17" s="11">
        <f t="shared" si="0"/>
        <v>5.0827044715309848E-3</v>
      </c>
      <c r="E17" s="12">
        <f t="shared" si="1"/>
        <v>2.5</v>
      </c>
    </row>
    <row r="18" spans="1:5" x14ac:dyDescent="0.3">
      <c r="A18" s="2" t="s">
        <v>22</v>
      </c>
      <c r="B18" s="9">
        <v>4.4853818131707203E-5</v>
      </c>
      <c r="C18" s="10">
        <v>1.60941743894624E-5</v>
      </c>
      <c r="D18" s="11">
        <f t="shared" si="0"/>
        <v>3.0473996260584803E-5</v>
      </c>
      <c r="E18" s="12">
        <f t="shared" si="1"/>
        <v>0</v>
      </c>
    </row>
    <row r="19" spans="1:5" x14ac:dyDescent="0.3">
      <c r="A19" s="2" t="s">
        <v>23</v>
      </c>
      <c r="B19" s="9">
        <v>4.6503469796482402E-5</v>
      </c>
      <c r="C19" s="10">
        <v>8.0478919839295997E-5</v>
      </c>
      <c r="D19" s="11">
        <f t="shared" si="0"/>
        <v>6.3491194817889203E-5</v>
      </c>
      <c r="E19" s="12">
        <f t="shared" si="1"/>
        <v>2.5</v>
      </c>
    </row>
    <row r="20" spans="1:5" x14ac:dyDescent="0.3">
      <c r="A20" s="2" t="s">
        <v>24</v>
      </c>
      <c r="B20" s="9">
        <v>3.05886221593544E-3</v>
      </c>
      <c r="C20" s="10">
        <v>1.2946360806282301E-3</v>
      </c>
      <c r="D20" s="11">
        <f t="shared" si="0"/>
        <v>2.1767491482818351E-3</v>
      </c>
      <c r="E20" s="12">
        <f t="shared" si="1"/>
        <v>2.5</v>
      </c>
    </row>
    <row r="21" spans="1:5" x14ac:dyDescent="0.3">
      <c r="A21" s="2" t="s">
        <v>25</v>
      </c>
      <c r="B21" s="9">
        <v>1.51800542684076E-2</v>
      </c>
      <c r="C21" s="10">
        <v>7.0175980310925304E-3</v>
      </c>
      <c r="D21" s="11">
        <f t="shared" si="0"/>
        <v>1.1098826149750066E-2</v>
      </c>
      <c r="E21" s="12">
        <f t="shared" si="1"/>
        <v>5</v>
      </c>
    </row>
    <row r="22" spans="1:5" x14ac:dyDescent="0.3">
      <c r="A22" s="2" t="s">
        <v>26</v>
      </c>
      <c r="B22" s="9">
        <v>5.2154435709167698E-3</v>
      </c>
      <c r="C22" s="10">
        <v>5.48134338209166E-3</v>
      </c>
      <c r="D22" s="11">
        <f t="shared" si="0"/>
        <v>5.3483934765042145E-3</v>
      </c>
      <c r="E22" s="12">
        <f t="shared" si="1"/>
        <v>5</v>
      </c>
    </row>
    <row r="23" spans="1:5" x14ac:dyDescent="0.3">
      <c r="A23" s="2" t="s">
        <v>27</v>
      </c>
      <c r="B23" s="9">
        <v>0.18130754478130701</v>
      </c>
      <c r="C23" s="10">
        <v>0.162454819914545</v>
      </c>
      <c r="D23" s="11">
        <f t="shared" si="0"/>
        <v>0.17188118234792599</v>
      </c>
      <c r="E23" s="12">
        <f t="shared" si="1"/>
        <v>10</v>
      </c>
    </row>
    <row r="24" spans="1:5" x14ac:dyDescent="0.3">
      <c r="A24" s="2" t="s">
        <v>28</v>
      </c>
      <c r="B24" s="9">
        <v>0.34650029654117298</v>
      </c>
      <c r="C24" s="10">
        <v>0.52130700096048599</v>
      </c>
      <c r="D24" s="11">
        <f t="shared" si="0"/>
        <v>0.43390364875082948</v>
      </c>
      <c r="E24" s="12">
        <f t="shared" si="1"/>
        <v>10</v>
      </c>
    </row>
    <row r="25" spans="1:5" x14ac:dyDescent="0.3">
      <c r="A25" s="2" t="s">
        <v>29</v>
      </c>
      <c r="B25" s="9">
        <v>1.0233512539035399E-3</v>
      </c>
      <c r="C25" s="10">
        <v>1.9425121767952401E-3</v>
      </c>
      <c r="D25" s="11">
        <f t="shared" si="0"/>
        <v>1.48293171534939E-3</v>
      </c>
      <c r="E25" s="12">
        <f t="shared" si="1"/>
        <v>2.5</v>
      </c>
    </row>
    <row r="26" spans="1:5" x14ac:dyDescent="0.3">
      <c r="A26" s="2" t="s">
        <v>30</v>
      </c>
      <c r="B26" s="9">
        <v>2.0280939784429698E-3</v>
      </c>
      <c r="C26" s="10">
        <v>6.8246124023723003E-3</v>
      </c>
      <c r="D26" s="11">
        <f t="shared" si="0"/>
        <v>4.426353190407635E-3</v>
      </c>
      <c r="E26" s="12">
        <f t="shared" si="1"/>
        <v>2.5</v>
      </c>
    </row>
    <row r="27" spans="1:5" x14ac:dyDescent="0.3">
      <c r="A27" s="2" t="s">
        <v>31</v>
      </c>
      <c r="B27" s="9">
        <v>9.3001257471812607E-3</v>
      </c>
      <c r="C27" s="10">
        <v>7.50071004511504E-3</v>
      </c>
      <c r="D27" s="11">
        <f t="shared" si="0"/>
        <v>8.4004178961481508E-3</v>
      </c>
      <c r="E27" s="12">
        <f t="shared" si="1"/>
        <v>5</v>
      </c>
    </row>
    <row r="28" spans="1:5" x14ac:dyDescent="0.3">
      <c r="A28" s="2" t="s">
        <v>32</v>
      </c>
      <c r="B28" s="9">
        <v>4.1506054526772702E-2</v>
      </c>
      <c r="C28" s="10">
        <v>4.9361420142033499E-2</v>
      </c>
      <c r="D28" s="11">
        <f t="shared" si="0"/>
        <v>4.5433737334403104E-2</v>
      </c>
      <c r="E28" s="12">
        <f t="shared" si="1"/>
        <v>10</v>
      </c>
    </row>
    <row r="29" spans="1:5" x14ac:dyDescent="0.3">
      <c r="A29" s="2" t="s">
        <v>33</v>
      </c>
      <c r="B29" s="9">
        <v>2.62420681414624E-3</v>
      </c>
      <c r="C29" s="10">
        <v>8.6344484048908494E-3</v>
      </c>
      <c r="D29" s="11">
        <f t="shared" si="0"/>
        <v>5.629327609518545E-3</v>
      </c>
      <c r="E29" s="12">
        <f t="shared" si="1"/>
        <v>5</v>
      </c>
    </row>
    <row r="30" spans="1:5" x14ac:dyDescent="0.3">
      <c r="A30" s="2" t="s">
        <v>34</v>
      </c>
      <c r="B30" s="9">
        <v>6.3763436436167203E-3</v>
      </c>
      <c r="C30" s="10">
        <v>8.7619246521282602E-3</v>
      </c>
      <c r="D30" s="11">
        <f t="shared" si="0"/>
        <v>7.5691341478724902E-3</v>
      </c>
      <c r="E30" s="12">
        <f t="shared" si="1"/>
        <v>5</v>
      </c>
    </row>
    <row r="31" spans="1:5" x14ac:dyDescent="0.3">
      <c r="A31" s="2" t="s">
        <v>35</v>
      </c>
      <c r="B31" s="9">
        <v>1.84253728869927E-2</v>
      </c>
      <c r="C31" s="10">
        <v>3.5058857744716503E-2</v>
      </c>
      <c r="D31" s="11">
        <f t="shared" si="0"/>
        <v>2.6742115315854603E-2</v>
      </c>
      <c r="E31" s="12">
        <f t="shared" si="1"/>
        <v>7.5</v>
      </c>
    </row>
    <row r="32" spans="1:5" x14ac:dyDescent="0.3">
      <c r="A32" s="13" t="s">
        <v>73</v>
      </c>
      <c r="B32" s="14">
        <f>+SUM(B4:B31)</f>
        <v>0.67488857145444048</v>
      </c>
      <c r="C32" s="14">
        <f>+SUM(C4:C31)</f>
        <v>0.87319367588286589</v>
      </c>
      <c r="D32" s="14">
        <f t="shared" si="0"/>
        <v>0.77404112366865319</v>
      </c>
    </row>
    <row r="33" spans="1:4" x14ac:dyDescent="0.3">
      <c r="A33" t="s">
        <v>74</v>
      </c>
    </row>
    <row r="34" spans="1:4" x14ac:dyDescent="0.3">
      <c r="A34" t="s">
        <v>75</v>
      </c>
    </row>
    <row r="36" spans="1:4" x14ac:dyDescent="0.3">
      <c r="B36" s="70" t="s">
        <v>72</v>
      </c>
      <c r="C36" s="71" t="s">
        <v>1</v>
      </c>
      <c r="D36" s="71"/>
    </row>
    <row r="37" spans="1:4" x14ac:dyDescent="0.3">
      <c r="B37" s="70"/>
      <c r="C37" s="1" t="s">
        <v>37</v>
      </c>
      <c r="D37" s="1" t="s">
        <v>38</v>
      </c>
    </row>
    <row r="38" spans="1:4" x14ac:dyDescent="0.3">
      <c r="B38" s="15">
        <v>0</v>
      </c>
      <c r="C38" s="16"/>
      <c r="D38" s="16">
        <f>+PERCENTILE($D$4:$D$31,0.2)</f>
        <v>4.3680875683506571E-5</v>
      </c>
    </row>
    <row r="39" spans="1:4" x14ac:dyDescent="0.3">
      <c r="B39" s="15">
        <v>2.5</v>
      </c>
      <c r="C39" s="16">
        <f>+D38</f>
        <v>4.3680875683506571E-5</v>
      </c>
      <c r="D39" s="16">
        <f>+PERCENTILE($D$4:$D$31,0.6)</f>
        <v>5.1358422725256304E-3</v>
      </c>
    </row>
    <row r="40" spans="1:4" x14ac:dyDescent="0.3">
      <c r="B40" s="15">
        <v>5</v>
      </c>
      <c r="C40" s="16">
        <f>+D39</f>
        <v>5.1358422725256304E-3</v>
      </c>
      <c r="D40" s="16">
        <f>+PERCENTILE($D$4:$D$31,0.8)</f>
        <v>1.3408834351023687E-2</v>
      </c>
    </row>
    <row r="41" spans="1:4" x14ac:dyDescent="0.3">
      <c r="B41" s="15">
        <v>7.5</v>
      </c>
      <c r="C41" s="16">
        <f>+D40</f>
        <v>1.3408834351023687E-2</v>
      </c>
      <c r="D41" s="16">
        <f>+PERCENTILE($D$4:$D$31,0.9)</f>
        <v>3.2349601921419169E-2</v>
      </c>
    </row>
    <row r="42" spans="1:4" x14ac:dyDescent="0.3">
      <c r="B42" s="15">
        <v>10</v>
      </c>
      <c r="C42" s="16">
        <f>+D41</f>
        <v>3.2349601921419169E-2</v>
      </c>
      <c r="D42" s="16"/>
    </row>
  </sheetData>
  <mergeCells count="4">
    <mergeCell ref="A1:D1"/>
    <mergeCell ref="A2:D2"/>
    <mergeCell ref="B36:B37"/>
    <mergeCell ref="C36:D36"/>
  </mergeCells>
  <pageMargins left="0" right="0" top="0.13888888888888901" bottom="0.13888888888888901" header="0" footer="0"/>
  <pageSetup paperSize="75" scale="70" pageOrder="overThenDown" orientation="landscape" useFirstPageNumber="1" horizontalDpi="300" verticalDpi="300"/>
  <headerFooter>
    <oddHeader>&amp;C&amp;10&amp;A</oddHeader>
    <oddFooter>&amp;C&amp;10Página &amp;P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1D41A"/>
  </sheetPr>
  <dimension ref="A1:H41"/>
  <sheetViews>
    <sheetView topLeftCell="A7" zoomScale="160" zoomScaleNormal="160" workbookViewId="0">
      <selection activeCell="E14" activeCellId="1" sqref="E19:E21 E14"/>
    </sheetView>
  </sheetViews>
  <sheetFormatPr defaultColWidth="10.83203125" defaultRowHeight="14" x14ac:dyDescent="0.3"/>
  <cols>
    <col min="1" max="1" width="66.33203125" customWidth="1"/>
    <col min="2" max="2" width="29.5" customWidth="1"/>
    <col min="3" max="3" width="29.58203125" customWidth="1"/>
    <col min="4" max="4" width="20.25" customWidth="1"/>
    <col min="5" max="5" width="23.25" customWidth="1"/>
    <col min="6" max="6" width="14.5" customWidth="1"/>
    <col min="7" max="8" width="10.5" customWidth="1"/>
  </cols>
  <sheetData>
    <row r="1" spans="1:6" ht="14.25" customHeight="1" x14ac:dyDescent="0.3">
      <c r="A1" s="68"/>
      <c r="B1" s="68"/>
      <c r="C1" s="68"/>
      <c r="D1" s="68"/>
      <c r="E1" s="68"/>
    </row>
    <row r="2" spans="1:6" x14ac:dyDescent="0.3">
      <c r="A2" s="69" t="s">
        <v>76</v>
      </c>
      <c r="B2" s="69"/>
      <c r="C2" s="69"/>
      <c r="D2" s="69"/>
      <c r="E2" s="69"/>
    </row>
    <row r="3" spans="1:6" x14ac:dyDescent="0.3">
      <c r="A3" s="1" t="s">
        <v>0</v>
      </c>
      <c r="B3" s="1" t="s">
        <v>77</v>
      </c>
      <c r="C3" s="1" t="s">
        <v>78</v>
      </c>
      <c r="D3" s="1" t="s">
        <v>79</v>
      </c>
      <c r="E3" s="1" t="s">
        <v>80</v>
      </c>
      <c r="F3" s="1" t="s">
        <v>72</v>
      </c>
    </row>
    <row r="4" spans="1:6" x14ac:dyDescent="0.3">
      <c r="A4" s="2" t="s">
        <v>8</v>
      </c>
      <c r="B4" s="17">
        <v>0</v>
      </c>
      <c r="C4" s="17">
        <v>0</v>
      </c>
      <c r="D4" s="18">
        <f t="shared" ref="D4:D32" si="0">+B4+C4</f>
        <v>0</v>
      </c>
      <c r="E4" s="19">
        <f>+IFERROR(B4/D4,0)</f>
        <v>0</v>
      </c>
      <c r="F4" s="12">
        <f t="shared" ref="F4:F31" si="1">+IF(E4&gt;=$D$41,$C$41,IF(AND(E4&gt;=$D$40,E4&lt;$E$40),$C$40,IF(AND(E4&gt;=$D$39,E4&lt;$E$39),$C$39,IF(AND(E4&gt;=$D$38,E4&lt;$E$38),$C$38,$C$37))))</f>
        <v>2.5</v>
      </c>
    </row>
    <row r="5" spans="1:6" x14ac:dyDescent="0.3">
      <c r="A5" s="2" t="s">
        <v>9</v>
      </c>
      <c r="B5" s="17">
        <v>0</v>
      </c>
      <c r="C5" s="17">
        <v>0</v>
      </c>
      <c r="D5" s="18">
        <f t="shared" si="0"/>
        <v>0</v>
      </c>
      <c r="E5" s="19">
        <f>+IFERROR(B5/D5,0)</f>
        <v>0</v>
      </c>
      <c r="F5" s="12">
        <f t="shared" si="1"/>
        <v>2.5</v>
      </c>
    </row>
    <row r="6" spans="1:6" x14ac:dyDescent="0.3">
      <c r="A6" s="2" t="s">
        <v>10</v>
      </c>
      <c r="B6" s="17">
        <v>0</v>
      </c>
      <c r="C6" s="17">
        <v>0</v>
      </c>
      <c r="D6" s="18">
        <f t="shared" si="0"/>
        <v>0</v>
      </c>
      <c r="E6" s="19">
        <f>+IFERROR(B6/D6,0)</f>
        <v>0</v>
      </c>
      <c r="F6" s="12">
        <f t="shared" si="1"/>
        <v>2.5</v>
      </c>
    </row>
    <row r="7" spans="1:6" x14ac:dyDescent="0.3">
      <c r="A7" s="2" t="s">
        <v>11</v>
      </c>
      <c r="B7" s="17">
        <v>0</v>
      </c>
      <c r="C7" s="17">
        <v>0</v>
      </c>
      <c r="D7" s="18">
        <f t="shared" si="0"/>
        <v>0</v>
      </c>
      <c r="E7" s="19">
        <f>+IFERROR(B7/D7,0)</f>
        <v>0</v>
      </c>
      <c r="F7" s="12">
        <f t="shared" si="1"/>
        <v>2.5</v>
      </c>
    </row>
    <row r="8" spans="1:6" x14ac:dyDescent="0.3">
      <c r="A8" s="2" t="s">
        <v>12</v>
      </c>
      <c r="B8" s="17">
        <v>2</v>
      </c>
      <c r="C8" s="17">
        <v>0</v>
      </c>
      <c r="D8" s="18">
        <f t="shared" si="0"/>
        <v>2</v>
      </c>
      <c r="E8" s="19">
        <f>+IFERROR(B8/D8,"NA")</f>
        <v>1</v>
      </c>
      <c r="F8" s="12">
        <f t="shared" si="1"/>
        <v>10</v>
      </c>
    </row>
    <row r="9" spans="1:6" x14ac:dyDescent="0.3">
      <c r="A9" s="2" t="s">
        <v>13</v>
      </c>
      <c r="B9" s="17">
        <v>0</v>
      </c>
      <c r="C9" s="17">
        <v>0</v>
      </c>
      <c r="D9" s="18">
        <f t="shared" si="0"/>
        <v>0</v>
      </c>
      <c r="E9" s="19">
        <f>+IFERROR(B9/D9,0)</f>
        <v>0</v>
      </c>
      <c r="F9" s="12">
        <f t="shared" si="1"/>
        <v>2.5</v>
      </c>
    </row>
    <row r="10" spans="1:6" x14ac:dyDescent="0.3">
      <c r="A10" s="2" t="s">
        <v>14</v>
      </c>
      <c r="B10" s="17">
        <v>0</v>
      </c>
      <c r="C10" s="17">
        <v>0</v>
      </c>
      <c r="D10" s="18">
        <f t="shared" si="0"/>
        <v>0</v>
      </c>
      <c r="E10" s="19">
        <f>+IFERROR(B10/D10,0)</f>
        <v>0</v>
      </c>
      <c r="F10" s="12">
        <f t="shared" si="1"/>
        <v>2.5</v>
      </c>
    </row>
    <row r="11" spans="1:6" x14ac:dyDescent="0.3">
      <c r="A11" s="2" t="s">
        <v>15</v>
      </c>
      <c r="B11" s="17">
        <v>0</v>
      </c>
      <c r="C11" s="17">
        <v>0</v>
      </c>
      <c r="D11" s="18">
        <f t="shared" si="0"/>
        <v>0</v>
      </c>
      <c r="E11" s="19">
        <f>+IFERROR(B11/D11,0)</f>
        <v>0</v>
      </c>
      <c r="F11" s="12">
        <f t="shared" si="1"/>
        <v>2.5</v>
      </c>
    </row>
    <row r="12" spans="1:6" x14ac:dyDescent="0.3">
      <c r="A12" s="2" t="s">
        <v>16</v>
      </c>
      <c r="B12" s="17">
        <v>1</v>
      </c>
      <c r="C12" s="17">
        <v>0</v>
      </c>
      <c r="D12" s="18">
        <f t="shared" si="0"/>
        <v>1</v>
      </c>
      <c r="E12" s="19">
        <f t="shared" ref="E12:E18" si="2">+IFERROR(B12/D12,"NA")</f>
        <v>1</v>
      </c>
      <c r="F12" s="12">
        <f t="shared" si="1"/>
        <v>10</v>
      </c>
    </row>
    <row r="13" spans="1:6" x14ac:dyDescent="0.3">
      <c r="A13" s="2" t="s">
        <v>17</v>
      </c>
      <c r="B13" s="17">
        <v>5</v>
      </c>
      <c r="C13" s="17">
        <v>2</v>
      </c>
      <c r="D13" s="18">
        <f t="shared" si="0"/>
        <v>7</v>
      </c>
      <c r="E13" s="19">
        <f t="shared" si="2"/>
        <v>0.7142857142857143</v>
      </c>
      <c r="F13" s="12">
        <f t="shared" si="1"/>
        <v>5</v>
      </c>
    </row>
    <row r="14" spans="1:6" x14ac:dyDescent="0.3">
      <c r="A14" s="2" t="s">
        <v>18</v>
      </c>
      <c r="B14" s="17">
        <v>2</v>
      </c>
      <c r="C14" s="17">
        <v>1</v>
      </c>
      <c r="D14" s="18">
        <f t="shared" si="0"/>
        <v>3</v>
      </c>
      <c r="E14" s="19">
        <f t="shared" si="2"/>
        <v>0.66666666666666663</v>
      </c>
      <c r="F14" s="12">
        <f t="shared" si="1"/>
        <v>5</v>
      </c>
    </row>
    <row r="15" spans="1:6" x14ac:dyDescent="0.3">
      <c r="A15" s="2" t="s">
        <v>19</v>
      </c>
      <c r="B15" s="17">
        <v>1</v>
      </c>
      <c r="C15" s="17">
        <v>4</v>
      </c>
      <c r="D15" s="18">
        <f t="shared" si="0"/>
        <v>5</v>
      </c>
      <c r="E15" s="19">
        <f t="shared" si="2"/>
        <v>0.2</v>
      </c>
      <c r="F15" s="12">
        <f t="shared" si="1"/>
        <v>2.5</v>
      </c>
    </row>
    <row r="16" spans="1:6" x14ac:dyDescent="0.3">
      <c r="A16" s="2" t="s">
        <v>20</v>
      </c>
      <c r="B16" s="17">
        <v>1</v>
      </c>
      <c r="C16" s="17">
        <v>0</v>
      </c>
      <c r="D16" s="18">
        <f t="shared" si="0"/>
        <v>1</v>
      </c>
      <c r="E16" s="19">
        <f t="shared" si="2"/>
        <v>1</v>
      </c>
      <c r="F16" s="12">
        <f t="shared" si="1"/>
        <v>10</v>
      </c>
    </row>
    <row r="17" spans="1:8" x14ac:dyDescent="0.3">
      <c r="A17" s="2" t="s">
        <v>21</v>
      </c>
      <c r="B17" s="17">
        <v>3</v>
      </c>
      <c r="C17" s="17">
        <v>0</v>
      </c>
      <c r="D17" s="18">
        <f t="shared" si="0"/>
        <v>3</v>
      </c>
      <c r="E17" s="19">
        <f t="shared" si="2"/>
        <v>1</v>
      </c>
      <c r="F17" s="12">
        <f t="shared" si="1"/>
        <v>10</v>
      </c>
    </row>
    <row r="18" spans="1:8" x14ac:dyDescent="0.3">
      <c r="A18" s="2" t="s">
        <v>22</v>
      </c>
      <c r="B18" s="17">
        <v>3</v>
      </c>
      <c r="C18" s="17">
        <v>1</v>
      </c>
      <c r="D18" s="18">
        <f t="shared" si="0"/>
        <v>4</v>
      </c>
      <c r="E18" s="19">
        <f t="shared" si="2"/>
        <v>0.75</v>
      </c>
      <c r="F18" s="12">
        <f t="shared" si="1"/>
        <v>7.5</v>
      </c>
    </row>
    <row r="19" spans="1:8" x14ac:dyDescent="0.3">
      <c r="A19" s="2" t="s">
        <v>23</v>
      </c>
      <c r="B19" s="17">
        <v>0</v>
      </c>
      <c r="C19" s="17">
        <v>0</v>
      </c>
      <c r="D19" s="18">
        <f t="shared" si="0"/>
        <v>0</v>
      </c>
      <c r="E19" s="19">
        <f>+IFERROR(B19/D19,0)</f>
        <v>0</v>
      </c>
      <c r="F19" s="12">
        <f t="shared" si="1"/>
        <v>2.5</v>
      </c>
    </row>
    <row r="20" spans="1:8" x14ac:dyDescent="0.3">
      <c r="A20" s="2" t="s">
        <v>24</v>
      </c>
      <c r="B20" s="17">
        <v>1</v>
      </c>
      <c r="C20" s="17">
        <v>2</v>
      </c>
      <c r="D20" s="18">
        <f t="shared" si="0"/>
        <v>3</v>
      </c>
      <c r="E20" s="19">
        <f>+IFERROR(B20/D20,"NA")</f>
        <v>0.33333333333333331</v>
      </c>
      <c r="F20" s="12">
        <f t="shared" si="1"/>
        <v>2.5</v>
      </c>
    </row>
    <row r="21" spans="1:8" x14ac:dyDescent="0.3">
      <c r="A21" s="2" t="s">
        <v>25</v>
      </c>
      <c r="B21" s="17">
        <v>0</v>
      </c>
      <c r="C21" s="17">
        <v>0</v>
      </c>
      <c r="D21" s="18">
        <f t="shared" si="0"/>
        <v>0</v>
      </c>
      <c r="E21" s="19">
        <f>+IFERROR(B21/D21,0)</f>
        <v>0</v>
      </c>
      <c r="F21" s="12">
        <f t="shared" si="1"/>
        <v>2.5</v>
      </c>
    </row>
    <row r="22" spans="1:8" x14ac:dyDescent="0.3">
      <c r="A22" s="2" t="s">
        <v>26</v>
      </c>
      <c r="B22" s="17">
        <v>0</v>
      </c>
      <c r="C22" s="17">
        <v>0</v>
      </c>
      <c r="D22" s="18">
        <f t="shared" si="0"/>
        <v>0</v>
      </c>
      <c r="E22" s="19">
        <f>+IFERROR(B22/D22,0)</f>
        <v>0</v>
      </c>
      <c r="F22" s="12">
        <f t="shared" si="1"/>
        <v>2.5</v>
      </c>
    </row>
    <row r="23" spans="1:8" x14ac:dyDescent="0.3">
      <c r="A23" s="2" t="s">
        <v>27</v>
      </c>
      <c r="B23" s="17">
        <v>4</v>
      </c>
      <c r="C23" s="17">
        <v>2</v>
      </c>
      <c r="D23" s="18">
        <f t="shared" si="0"/>
        <v>6</v>
      </c>
      <c r="E23" s="19">
        <f>+IFERROR(B23/D23,"NA")</f>
        <v>0.66666666666666663</v>
      </c>
      <c r="F23" s="12">
        <f t="shared" si="1"/>
        <v>5</v>
      </c>
    </row>
    <row r="24" spans="1:8" x14ac:dyDescent="0.3">
      <c r="A24" s="2" t="s">
        <v>28</v>
      </c>
      <c r="B24" s="17">
        <v>4</v>
      </c>
      <c r="C24" s="17">
        <v>3</v>
      </c>
      <c r="D24" s="18">
        <f t="shared" si="0"/>
        <v>7</v>
      </c>
      <c r="E24" s="19">
        <f>+IFERROR(B24/D24,"NA")</f>
        <v>0.5714285714285714</v>
      </c>
      <c r="F24" s="12">
        <f t="shared" si="1"/>
        <v>5</v>
      </c>
    </row>
    <row r="25" spans="1:8" x14ac:dyDescent="0.3">
      <c r="A25" s="2" t="s">
        <v>29</v>
      </c>
      <c r="B25" s="17">
        <v>0</v>
      </c>
      <c r="C25" s="17">
        <v>2</v>
      </c>
      <c r="D25" s="18">
        <f t="shared" si="0"/>
        <v>2</v>
      </c>
      <c r="E25" s="19">
        <f>+IFERROR(B25/D25,"NA")</f>
        <v>0</v>
      </c>
      <c r="F25" s="12">
        <f t="shared" si="1"/>
        <v>2.5</v>
      </c>
    </row>
    <row r="26" spans="1:8" x14ac:dyDescent="0.3">
      <c r="A26" s="2" t="s">
        <v>30</v>
      </c>
      <c r="B26" s="17">
        <v>4</v>
      </c>
      <c r="C26" s="17">
        <v>1</v>
      </c>
      <c r="D26" s="18">
        <f t="shared" si="0"/>
        <v>5</v>
      </c>
      <c r="E26" s="19">
        <f>+IFERROR(B26/D26,"NA")</f>
        <v>0.8</v>
      </c>
      <c r="F26" s="12">
        <f t="shared" si="1"/>
        <v>7.5</v>
      </c>
    </row>
    <row r="27" spans="1:8" x14ac:dyDescent="0.3">
      <c r="A27" s="2" t="s">
        <v>31</v>
      </c>
      <c r="B27" s="17">
        <v>2</v>
      </c>
      <c r="C27" s="17">
        <v>3</v>
      </c>
      <c r="D27" s="18">
        <f t="shared" si="0"/>
        <v>5</v>
      </c>
      <c r="E27" s="19">
        <f>+IFERROR(B27/D27,"NA")</f>
        <v>0.4</v>
      </c>
      <c r="F27" s="12">
        <f t="shared" si="1"/>
        <v>2.5</v>
      </c>
    </row>
    <row r="28" spans="1:8" x14ac:dyDescent="0.3">
      <c r="A28" s="2" t="s">
        <v>32</v>
      </c>
      <c r="B28" s="17">
        <v>0</v>
      </c>
      <c r="C28" s="17">
        <v>0</v>
      </c>
      <c r="D28" s="18">
        <f t="shared" si="0"/>
        <v>0</v>
      </c>
      <c r="E28" s="19">
        <f>+IFERROR(B28/D28,0)</f>
        <v>0</v>
      </c>
      <c r="F28" s="12">
        <f t="shared" si="1"/>
        <v>2.5</v>
      </c>
    </row>
    <row r="29" spans="1:8" x14ac:dyDescent="0.3">
      <c r="A29" s="2" t="s">
        <v>33</v>
      </c>
      <c r="B29" s="17">
        <v>1</v>
      </c>
      <c r="C29" s="17">
        <v>4</v>
      </c>
      <c r="D29" s="18">
        <f t="shared" si="0"/>
        <v>5</v>
      </c>
      <c r="E29" s="19">
        <f>+IFERROR(B29/D29,"NA")</f>
        <v>0.2</v>
      </c>
      <c r="F29" s="12">
        <f t="shared" si="1"/>
        <v>2.5</v>
      </c>
    </row>
    <row r="30" spans="1:8" x14ac:dyDescent="0.3">
      <c r="A30" s="2" t="s">
        <v>34</v>
      </c>
      <c r="B30" s="17">
        <v>3</v>
      </c>
      <c r="C30" s="17">
        <v>1</v>
      </c>
      <c r="D30" s="18">
        <f t="shared" si="0"/>
        <v>4</v>
      </c>
      <c r="E30" s="19">
        <f>+IFERROR(B30/D30,"NA")</f>
        <v>0.75</v>
      </c>
      <c r="F30" s="12">
        <f t="shared" si="1"/>
        <v>7.5</v>
      </c>
    </row>
    <row r="31" spans="1:8" x14ac:dyDescent="0.3">
      <c r="A31" s="2" t="s">
        <v>35</v>
      </c>
      <c r="B31" s="17">
        <v>0</v>
      </c>
      <c r="C31" s="17">
        <v>0</v>
      </c>
      <c r="D31" s="18">
        <f t="shared" si="0"/>
        <v>0</v>
      </c>
      <c r="E31" s="19">
        <f>+IFERROR(B31/D31,0)</f>
        <v>0</v>
      </c>
      <c r="F31" s="12">
        <f t="shared" si="1"/>
        <v>2.5</v>
      </c>
    </row>
    <row r="32" spans="1:8" x14ac:dyDescent="0.3">
      <c r="A32" s="13" t="s">
        <v>73</v>
      </c>
      <c r="B32" s="13">
        <f>+SUM(B4:B31)</f>
        <v>37</v>
      </c>
      <c r="C32" s="13">
        <f>+SUM(C4:C31)</f>
        <v>26</v>
      </c>
      <c r="D32" s="13">
        <f t="shared" si="0"/>
        <v>63</v>
      </c>
      <c r="E32" s="14">
        <f>+IFERROR(B32/D32,"")</f>
        <v>0.58730158730158732</v>
      </c>
      <c r="H32" s="2"/>
    </row>
    <row r="33" spans="1:5" x14ac:dyDescent="0.3">
      <c r="A33" s="20" t="s">
        <v>81</v>
      </c>
    </row>
    <row r="34" spans="1:5" x14ac:dyDescent="0.3">
      <c r="A34" s="20" t="s">
        <v>82</v>
      </c>
    </row>
    <row r="35" spans="1:5" x14ac:dyDescent="0.3">
      <c r="C35" s="70" t="s">
        <v>72</v>
      </c>
      <c r="D35" s="71" t="s">
        <v>2</v>
      </c>
      <c r="E35" s="71"/>
    </row>
    <row r="36" spans="1:5" x14ac:dyDescent="0.3">
      <c r="C36" s="70"/>
      <c r="D36" s="1" t="s">
        <v>37</v>
      </c>
      <c r="E36" s="1" t="s">
        <v>38</v>
      </c>
    </row>
    <row r="37" spans="1:5" x14ac:dyDescent="0.3">
      <c r="C37" s="21">
        <v>0</v>
      </c>
      <c r="D37" s="22"/>
      <c r="E37" s="22">
        <f>+PERCENTILE($E$4:$E$31,0.2)</f>
        <v>0</v>
      </c>
    </row>
    <row r="38" spans="1:5" x14ac:dyDescent="0.3">
      <c r="C38" s="21">
        <v>2.5</v>
      </c>
      <c r="D38" s="22">
        <f>+E37</f>
        <v>0</v>
      </c>
      <c r="E38" s="22">
        <f>+PERCENTILE($E$4:$E$31,0.6)</f>
        <v>0.43428571428571416</v>
      </c>
    </row>
    <row r="39" spans="1:5" x14ac:dyDescent="0.3">
      <c r="C39" s="21">
        <v>5</v>
      </c>
      <c r="D39" s="22">
        <f>+E38</f>
        <v>0.43428571428571416</v>
      </c>
      <c r="E39" s="22">
        <f>+PERCENTILE($E$4:$E$31,0.8)</f>
        <v>0.75</v>
      </c>
    </row>
    <row r="40" spans="1:5" x14ac:dyDescent="0.3">
      <c r="C40" s="21">
        <v>7.5</v>
      </c>
      <c r="D40" s="22">
        <f>+E39</f>
        <v>0.75</v>
      </c>
      <c r="E40" s="22">
        <f>+PERCENTILE($E$4:$E$31,0.9)</f>
        <v>1</v>
      </c>
    </row>
    <row r="41" spans="1:5" x14ac:dyDescent="0.3">
      <c r="C41" s="21">
        <v>10</v>
      </c>
      <c r="D41" s="22">
        <f>+E40</f>
        <v>1</v>
      </c>
      <c r="E41" s="22"/>
    </row>
  </sheetData>
  <mergeCells count="4">
    <mergeCell ref="A1:E1"/>
    <mergeCell ref="A2:E2"/>
    <mergeCell ref="C35:C36"/>
    <mergeCell ref="D35:E35"/>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Roman,Normal"&amp;12&amp;A</oddHeader>
    <oddFooter>&amp;C&amp;"Times New Roman,Normal"&amp;12Página &amp;P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1D41A"/>
  </sheetPr>
  <dimension ref="A1:J41"/>
  <sheetViews>
    <sheetView tabSelected="1" zoomScale="160" zoomScaleNormal="160" workbookViewId="0">
      <selection activeCell="A5" activeCellId="1" sqref="E19:E21 A5"/>
    </sheetView>
  </sheetViews>
  <sheetFormatPr defaultColWidth="10.83203125" defaultRowHeight="14" x14ac:dyDescent="0.3"/>
  <cols>
    <col min="1" max="1" width="66.33203125" customWidth="1"/>
    <col min="2" max="6" width="13" customWidth="1"/>
    <col min="7" max="7" width="16.83203125" customWidth="1"/>
    <col min="8" max="8" width="13" customWidth="1"/>
    <col min="9" max="9" width="27.25" customWidth="1"/>
    <col min="10" max="10" width="20.5" customWidth="1"/>
    <col min="11" max="12" width="10.5" customWidth="1"/>
  </cols>
  <sheetData>
    <row r="1" spans="1:10" ht="14.25" customHeight="1" x14ac:dyDescent="0.3">
      <c r="A1" s="68"/>
      <c r="B1" s="68"/>
      <c r="C1" s="68"/>
      <c r="D1" s="68"/>
      <c r="E1" s="68"/>
      <c r="F1" s="68"/>
      <c r="G1" s="68"/>
      <c r="H1" s="68"/>
      <c r="I1" s="68"/>
    </row>
    <row r="2" spans="1:10" x14ac:dyDescent="0.3">
      <c r="A2" s="72" t="s">
        <v>83</v>
      </c>
      <c r="B2" s="72"/>
      <c r="C2" s="72"/>
      <c r="D2" s="72"/>
      <c r="E2" s="72"/>
      <c r="F2" s="72"/>
      <c r="G2" s="72"/>
      <c r="H2" s="72"/>
      <c r="I2" s="72"/>
    </row>
    <row r="3" spans="1:10" x14ac:dyDescent="0.3">
      <c r="A3" s="1" t="s">
        <v>0</v>
      </c>
      <c r="B3" s="1">
        <v>2016</v>
      </c>
      <c r="C3" s="1">
        <v>2017</v>
      </c>
      <c r="D3" s="1"/>
      <c r="E3" s="1">
        <v>2018</v>
      </c>
      <c r="F3" s="1"/>
      <c r="G3" s="1">
        <v>2019</v>
      </c>
      <c r="H3" s="1"/>
      <c r="I3" s="1" t="s">
        <v>84</v>
      </c>
      <c r="J3" s="1" t="s">
        <v>72</v>
      </c>
    </row>
    <row r="4" spans="1:10" x14ac:dyDescent="0.3">
      <c r="A4" s="2" t="s">
        <v>8</v>
      </c>
      <c r="B4" s="17">
        <v>0</v>
      </c>
      <c r="C4" s="17">
        <v>0</v>
      </c>
      <c r="D4" s="23">
        <f t="shared" ref="D4:D32" si="0">+IF(AND(B4=0,C4=0),-1,IF(B4=0,1,(C4-B4)/B4))</f>
        <v>-1</v>
      </c>
      <c r="E4" s="17">
        <v>8</v>
      </c>
      <c r="F4" s="23">
        <f t="shared" ref="F4:F32" si="1">+IF(AND(C4=0,E4=0),-1,IF(C4=0,1,(E4-C4)/C4))</f>
        <v>1</v>
      </c>
      <c r="G4" s="17">
        <v>11</v>
      </c>
      <c r="H4" s="23">
        <f t="shared" ref="H4:H32" si="2">+IF(AND(E4=0,G4=0),-1,IF(E4=0,1,(G4-E4)/E4))</f>
        <v>0.375</v>
      </c>
      <c r="I4" s="23">
        <f t="shared" ref="I4:I32" si="3">+IFERROR(AVERAGE(D4,F4,H4),0)</f>
        <v>0.125</v>
      </c>
      <c r="J4" s="24">
        <f t="shared" ref="J4:J31" si="4">+IF(I4&gt;=$H$41,$G$41,IF(AND(I4&gt;=$H$40,I4&lt;$I$40),$G$40,IF(AND(I4&gt;=$H$39,I4&lt;$I$39),$G$39,IF(AND(I4&gt;=$H$38,I4&lt;$I$38),$G$38,$G$37))))</f>
        <v>2.5</v>
      </c>
    </row>
    <row r="5" spans="1:10" x14ac:dyDescent="0.3">
      <c r="A5" s="2" t="s">
        <v>9</v>
      </c>
      <c r="B5" s="17">
        <v>0</v>
      </c>
      <c r="C5" s="17">
        <v>0</v>
      </c>
      <c r="D5" s="23">
        <f t="shared" si="0"/>
        <v>-1</v>
      </c>
      <c r="E5" s="17">
        <v>0</v>
      </c>
      <c r="F5" s="23">
        <f t="shared" si="1"/>
        <v>-1</v>
      </c>
      <c r="G5" s="17">
        <v>0</v>
      </c>
      <c r="H5" s="23">
        <f t="shared" si="2"/>
        <v>-1</v>
      </c>
      <c r="I5" s="23">
        <f t="shared" si="3"/>
        <v>-1</v>
      </c>
      <c r="J5" s="24">
        <f t="shared" si="4"/>
        <v>0</v>
      </c>
    </row>
    <row r="6" spans="1:10" x14ac:dyDescent="0.3">
      <c r="A6" s="2" t="s">
        <v>10</v>
      </c>
      <c r="B6" s="17">
        <v>0</v>
      </c>
      <c r="C6" s="17">
        <v>0</v>
      </c>
      <c r="D6" s="23">
        <f t="shared" si="0"/>
        <v>-1</v>
      </c>
      <c r="E6" s="17">
        <v>0</v>
      </c>
      <c r="F6" s="23">
        <f t="shared" si="1"/>
        <v>-1</v>
      </c>
      <c r="G6" s="17">
        <v>0</v>
      </c>
      <c r="H6" s="23">
        <f t="shared" si="2"/>
        <v>-1</v>
      </c>
      <c r="I6" s="23">
        <f t="shared" si="3"/>
        <v>-1</v>
      </c>
      <c r="J6" s="24">
        <f t="shared" si="4"/>
        <v>0</v>
      </c>
    </row>
    <row r="7" spans="1:10" x14ac:dyDescent="0.3">
      <c r="A7" s="2" t="s">
        <v>11</v>
      </c>
      <c r="B7" s="17">
        <v>0</v>
      </c>
      <c r="C7" s="17">
        <v>0</v>
      </c>
      <c r="D7" s="23">
        <f t="shared" si="0"/>
        <v>-1</v>
      </c>
      <c r="E7" s="17">
        <v>3</v>
      </c>
      <c r="F7" s="23">
        <f t="shared" si="1"/>
        <v>1</v>
      </c>
      <c r="G7" s="17">
        <v>2</v>
      </c>
      <c r="H7" s="23">
        <f t="shared" si="2"/>
        <v>-0.33333333333333331</v>
      </c>
      <c r="I7" s="23">
        <f t="shared" si="3"/>
        <v>-0.1111111111111111</v>
      </c>
      <c r="J7" s="24">
        <f t="shared" si="4"/>
        <v>2.5</v>
      </c>
    </row>
    <row r="8" spans="1:10" x14ac:dyDescent="0.3">
      <c r="A8" s="2" t="s">
        <v>12</v>
      </c>
      <c r="B8" s="17">
        <v>0</v>
      </c>
      <c r="C8" s="17">
        <v>0</v>
      </c>
      <c r="D8" s="23">
        <f t="shared" si="0"/>
        <v>-1</v>
      </c>
      <c r="E8" s="17">
        <v>3</v>
      </c>
      <c r="F8" s="23">
        <f t="shared" si="1"/>
        <v>1</v>
      </c>
      <c r="G8" s="17">
        <v>1</v>
      </c>
      <c r="H8" s="23">
        <f t="shared" si="2"/>
        <v>-0.66666666666666663</v>
      </c>
      <c r="I8" s="23">
        <f t="shared" si="3"/>
        <v>-0.22222222222222221</v>
      </c>
      <c r="J8" s="24">
        <f t="shared" si="4"/>
        <v>2.5</v>
      </c>
    </row>
    <row r="9" spans="1:10" x14ac:dyDescent="0.3">
      <c r="A9" s="2" t="s">
        <v>13</v>
      </c>
      <c r="B9" s="17">
        <v>0</v>
      </c>
      <c r="C9" s="17">
        <v>0</v>
      </c>
      <c r="D9" s="23">
        <f t="shared" si="0"/>
        <v>-1</v>
      </c>
      <c r="E9" s="17">
        <v>0</v>
      </c>
      <c r="F9" s="23">
        <f t="shared" si="1"/>
        <v>-1</v>
      </c>
      <c r="G9" s="17">
        <v>0</v>
      </c>
      <c r="H9" s="23">
        <f t="shared" si="2"/>
        <v>-1</v>
      </c>
      <c r="I9" s="23">
        <f t="shared" si="3"/>
        <v>-1</v>
      </c>
      <c r="J9" s="24">
        <f t="shared" si="4"/>
        <v>0</v>
      </c>
    </row>
    <row r="10" spans="1:10" x14ac:dyDescent="0.3">
      <c r="A10" s="2" t="s">
        <v>14</v>
      </c>
      <c r="B10" s="17">
        <v>0</v>
      </c>
      <c r="C10" s="17">
        <v>0</v>
      </c>
      <c r="D10" s="23">
        <f t="shared" si="0"/>
        <v>-1</v>
      </c>
      <c r="E10" s="17">
        <v>1</v>
      </c>
      <c r="F10" s="23">
        <f t="shared" si="1"/>
        <v>1</v>
      </c>
      <c r="G10" s="17">
        <v>0</v>
      </c>
      <c r="H10" s="23">
        <f t="shared" si="2"/>
        <v>-1</v>
      </c>
      <c r="I10" s="23">
        <f t="shared" si="3"/>
        <v>-0.33333333333333331</v>
      </c>
      <c r="J10" s="24">
        <f t="shared" si="4"/>
        <v>0</v>
      </c>
    </row>
    <row r="11" spans="1:10" x14ac:dyDescent="0.3">
      <c r="A11" s="2" t="s">
        <v>15</v>
      </c>
      <c r="B11" s="17">
        <v>0</v>
      </c>
      <c r="C11" s="17">
        <v>0</v>
      </c>
      <c r="D11" s="23">
        <f t="shared" si="0"/>
        <v>-1</v>
      </c>
      <c r="E11" s="17">
        <v>1</v>
      </c>
      <c r="F11" s="23">
        <f t="shared" si="1"/>
        <v>1</v>
      </c>
      <c r="G11" s="17">
        <v>5</v>
      </c>
      <c r="H11" s="23">
        <f t="shared" si="2"/>
        <v>4</v>
      </c>
      <c r="I11" s="23">
        <f t="shared" si="3"/>
        <v>1.3333333333333333</v>
      </c>
      <c r="J11" s="24">
        <f t="shared" si="4"/>
        <v>7.5</v>
      </c>
    </row>
    <row r="12" spans="1:10" x14ac:dyDescent="0.3">
      <c r="A12" s="2" t="s">
        <v>16</v>
      </c>
      <c r="B12" s="17">
        <v>0</v>
      </c>
      <c r="C12" s="17">
        <v>0</v>
      </c>
      <c r="D12" s="23">
        <f t="shared" si="0"/>
        <v>-1</v>
      </c>
      <c r="E12" s="17">
        <v>0</v>
      </c>
      <c r="F12" s="23">
        <f t="shared" si="1"/>
        <v>-1</v>
      </c>
      <c r="G12" s="17">
        <v>3</v>
      </c>
      <c r="H12" s="23">
        <f t="shared" si="2"/>
        <v>1</v>
      </c>
      <c r="I12" s="23">
        <f t="shared" si="3"/>
        <v>-0.33333333333333331</v>
      </c>
      <c r="J12" s="24">
        <f t="shared" si="4"/>
        <v>0</v>
      </c>
    </row>
    <row r="13" spans="1:10" x14ac:dyDescent="0.3">
      <c r="A13" s="2" t="s">
        <v>17</v>
      </c>
      <c r="B13" s="17">
        <v>10</v>
      </c>
      <c r="C13" s="17">
        <v>13</v>
      </c>
      <c r="D13" s="23">
        <f t="shared" si="0"/>
        <v>0.3</v>
      </c>
      <c r="E13" s="17">
        <v>4</v>
      </c>
      <c r="F13" s="23">
        <f t="shared" si="1"/>
        <v>-0.69230769230769229</v>
      </c>
      <c r="G13" s="17">
        <v>16</v>
      </c>
      <c r="H13" s="23">
        <f t="shared" si="2"/>
        <v>3</v>
      </c>
      <c r="I13" s="23">
        <f t="shared" si="3"/>
        <v>0.86923076923076925</v>
      </c>
      <c r="J13" s="24">
        <f t="shared" si="4"/>
        <v>5</v>
      </c>
    </row>
    <row r="14" spans="1:10" x14ac:dyDescent="0.3">
      <c r="A14" s="2" t="s">
        <v>18</v>
      </c>
      <c r="B14" s="17">
        <v>7</v>
      </c>
      <c r="C14" s="17">
        <v>10</v>
      </c>
      <c r="D14" s="23">
        <f t="shared" si="0"/>
        <v>0.42857142857142855</v>
      </c>
      <c r="E14" s="17">
        <v>6</v>
      </c>
      <c r="F14" s="23">
        <f t="shared" si="1"/>
        <v>-0.4</v>
      </c>
      <c r="G14" s="17">
        <v>2</v>
      </c>
      <c r="H14" s="23">
        <f t="shared" si="2"/>
        <v>-0.66666666666666663</v>
      </c>
      <c r="I14" s="23">
        <f t="shared" si="3"/>
        <v>-0.21269841269841269</v>
      </c>
      <c r="J14" s="24">
        <f t="shared" si="4"/>
        <v>2.5</v>
      </c>
    </row>
    <row r="15" spans="1:10" x14ac:dyDescent="0.3">
      <c r="A15" s="2" t="s">
        <v>19</v>
      </c>
      <c r="B15" s="17">
        <v>4</v>
      </c>
      <c r="C15" s="17">
        <v>11</v>
      </c>
      <c r="D15" s="23">
        <f t="shared" si="0"/>
        <v>1.75</v>
      </c>
      <c r="E15" s="17">
        <v>19</v>
      </c>
      <c r="F15" s="23">
        <f t="shared" si="1"/>
        <v>0.72727272727272729</v>
      </c>
      <c r="G15" s="17">
        <v>8</v>
      </c>
      <c r="H15" s="23">
        <f t="shared" si="2"/>
        <v>-0.57894736842105265</v>
      </c>
      <c r="I15" s="23">
        <f t="shared" si="3"/>
        <v>0.63277511961722499</v>
      </c>
      <c r="J15" s="24">
        <f t="shared" si="4"/>
        <v>5</v>
      </c>
    </row>
    <row r="16" spans="1:10" x14ac:dyDescent="0.3">
      <c r="A16" s="2" t="s">
        <v>20</v>
      </c>
      <c r="B16" s="17">
        <v>5</v>
      </c>
      <c r="C16" s="17">
        <v>5</v>
      </c>
      <c r="D16" s="23">
        <f t="shared" si="0"/>
        <v>0</v>
      </c>
      <c r="E16" s="17">
        <v>14</v>
      </c>
      <c r="F16" s="23">
        <f t="shared" si="1"/>
        <v>1.8</v>
      </c>
      <c r="G16" s="17">
        <v>8</v>
      </c>
      <c r="H16" s="23">
        <f t="shared" si="2"/>
        <v>-0.42857142857142855</v>
      </c>
      <c r="I16" s="23">
        <f t="shared" si="3"/>
        <v>0.45714285714285713</v>
      </c>
      <c r="J16" s="24">
        <f t="shared" si="4"/>
        <v>5</v>
      </c>
    </row>
    <row r="17" spans="1:10" x14ac:dyDescent="0.3">
      <c r="A17" s="2" t="s">
        <v>21</v>
      </c>
      <c r="B17" s="17">
        <v>0</v>
      </c>
      <c r="C17" s="17">
        <v>5</v>
      </c>
      <c r="D17" s="23">
        <f t="shared" si="0"/>
        <v>1</v>
      </c>
      <c r="E17" s="17">
        <v>1</v>
      </c>
      <c r="F17" s="23">
        <f t="shared" si="1"/>
        <v>-0.8</v>
      </c>
      <c r="G17" s="17">
        <v>5</v>
      </c>
      <c r="H17" s="23">
        <f t="shared" si="2"/>
        <v>4</v>
      </c>
      <c r="I17" s="23">
        <f t="shared" si="3"/>
        <v>1.4000000000000001</v>
      </c>
      <c r="J17" s="24">
        <f t="shared" si="4"/>
        <v>7.5</v>
      </c>
    </row>
    <row r="18" spans="1:10" x14ac:dyDescent="0.3">
      <c r="A18" s="2" t="s">
        <v>22</v>
      </c>
      <c r="B18" s="17">
        <v>4</v>
      </c>
      <c r="C18" s="17">
        <v>4</v>
      </c>
      <c r="D18" s="23">
        <f t="shared" si="0"/>
        <v>0</v>
      </c>
      <c r="E18" s="17">
        <v>1</v>
      </c>
      <c r="F18" s="23">
        <f t="shared" si="1"/>
        <v>-0.75</v>
      </c>
      <c r="G18" s="17">
        <v>2</v>
      </c>
      <c r="H18" s="23">
        <f t="shared" si="2"/>
        <v>1</v>
      </c>
      <c r="I18" s="23">
        <f t="shared" si="3"/>
        <v>8.3333333333333329E-2</v>
      </c>
      <c r="J18" s="24">
        <f t="shared" si="4"/>
        <v>2.5</v>
      </c>
    </row>
    <row r="19" spans="1:10" x14ac:dyDescent="0.3">
      <c r="A19" s="2" t="s">
        <v>23</v>
      </c>
      <c r="B19" s="17">
        <v>0</v>
      </c>
      <c r="C19" s="17">
        <v>5</v>
      </c>
      <c r="D19" s="23">
        <f t="shared" si="0"/>
        <v>1</v>
      </c>
      <c r="E19" s="17">
        <v>0</v>
      </c>
      <c r="F19" s="23">
        <f t="shared" si="1"/>
        <v>-1</v>
      </c>
      <c r="G19" s="17">
        <v>8</v>
      </c>
      <c r="H19" s="23">
        <f t="shared" si="2"/>
        <v>1</v>
      </c>
      <c r="I19" s="23">
        <f t="shared" si="3"/>
        <v>0.33333333333333331</v>
      </c>
      <c r="J19" s="24">
        <f t="shared" si="4"/>
        <v>5</v>
      </c>
    </row>
    <row r="20" spans="1:10" x14ac:dyDescent="0.3">
      <c r="A20" s="2" t="s">
        <v>24</v>
      </c>
      <c r="B20" s="17">
        <v>0</v>
      </c>
      <c r="C20" s="17">
        <v>7</v>
      </c>
      <c r="D20" s="23">
        <f t="shared" si="0"/>
        <v>1</v>
      </c>
      <c r="E20" s="17">
        <v>0</v>
      </c>
      <c r="F20" s="23">
        <f t="shared" si="1"/>
        <v>-1</v>
      </c>
      <c r="G20" s="17">
        <v>6</v>
      </c>
      <c r="H20" s="23">
        <f t="shared" si="2"/>
        <v>1</v>
      </c>
      <c r="I20" s="23">
        <f t="shared" si="3"/>
        <v>0.33333333333333331</v>
      </c>
      <c r="J20" s="24">
        <f t="shared" si="4"/>
        <v>5</v>
      </c>
    </row>
    <row r="21" spans="1:10" x14ac:dyDescent="0.3">
      <c r="A21" s="2" t="s">
        <v>25</v>
      </c>
      <c r="B21" s="17">
        <v>3</v>
      </c>
      <c r="C21" s="17">
        <v>0</v>
      </c>
      <c r="D21" s="23">
        <f t="shared" si="0"/>
        <v>-1</v>
      </c>
      <c r="E21" s="17">
        <v>23</v>
      </c>
      <c r="F21" s="23">
        <f t="shared" si="1"/>
        <v>1</v>
      </c>
      <c r="G21" s="17">
        <v>11</v>
      </c>
      <c r="H21" s="23">
        <f t="shared" si="2"/>
        <v>-0.52173913043478259</v>
      </c>
      <c r="I21" s="23">
        <f t="shared" si="3"/>
        <v>-0.17391304347826086</v>
      </c>
      <c r="J21" s="24">
        <f t="shared" si="4"/>
        <v>2.5</v>
      </c>
    </row>
    <row r="22" spans="1:10" x14ac:dyDescent="0.3">
      <c r="A22" s="2" t="s">
        <v>26</v>
      </c>
      <c r="B22" s="17">
        <v>0</v>
      </c>
      <c r="C22" s="17">
        <v>0</v>
      </c>
      <c r="D22" s="23">
        <f t="shared" si="0"/>
        <v>-1</v>
      </c>
      <c r="E22" s="17">
        <v>1</v>
      </c>
      <c r="F22" s="23">
        <f t="shared" si="1"/>
        <v>1</v>
      </c>
      <c r="G22" s="17">
        <v>10</v>
      </c>
      <c r="H22" s="23">
        <f t="shared" si="2"/>
        <v>9</v>
      </c>
      <c r="I22" s="23">
        <f t="shared" si="3"/>
        <v>3</v>
      </c>
      <c r="J22" s="24">
        <f t="shared" si="4"/>
        <v>10</v>
      </c>
    </row>
    <row r="23" spans="1:10" x14ac:dyDescent="0.3">
      <c r="A23" s="2" t="s">
        <v>27</v>
      </c>
      <c r="B23" s="17">
        <v>19</v>
      </c>
      <c r="C23" s="17">
        <v>16</v>
      </c>
      <c r="D23" s="23">
        <f t="shared" si="0"/>
        <v>-0.15789473684210525</v>
      </c>
      <c r="E23" s="17">
        <v>36</v>
      </c>
      <c r="F23" s="23">
        <f t="shared" si="1"/>
        <v>1.25</v>
      </c>
      <c r="G23" s="17">
        <v>46</v>
      </c>
      <c r="H23" s="23">
        <f t="shared" si="2"/>
        <v>0.27777777777777779</v>
      </c>
      <c r="I23" s="23">
        <f t="shared" si="3"/>
        <v>0.45662768031189077</v>
      </c>
      <c r="J23" s="24">
        <f t="shared" si="4"/>
        <v>5</v>
      </c>
    </row>
    <row r="24" spans="1:10" x14ac:dyDescent="0.3">
      <c r="A24" s="2" t="s">
        <v>28</v>
      </c>
      <c r="B24" s="17">
        <v>6</v>
      </c>
      <c r="C24" s="17">
        <v>14</v>
      </c>
      <c r="D24" s="23">
        <f t="shared" si="0"/>
        <v>1.3333333333333333</v>
      </c>
      <c r="E24" s="17">
        <v>41</v>
      </c>
      <c r="F24" s="23">
        <f t="shared" si="1"/>
        <v>1.9285714285714286</v>
      </c>
      <c r="G24" s="17">
        <v>39</v>
      </c>
      <c r="H24" s="23">
        <f t="shared" si="2"/>
        <v>-4.878048780487805E-2</v>
      </c>
      <c r="I24" s="23">
        <f t="shared" si="3"/>
        <v>1.0710414246999613</v>
      </c>
      <c r="J24" s="24">
        <f t="shared" si="4"/>
        <v>7.5</v>
      </c>
    </row>
    <row r="25" spans="1:10" x14ac:dyDescent="0.3">
      <c r="A25" s="2" t="s">
        <v>29</v>
      </c>
      <c r="B25" s="17">
        <v>0</v>
      </c>
      <c r="C25" s="17">
        <v>0</v>
      </c>
      <c r="D25" s="23">
        <f t="shared" si="0"/>
        <v>-1</v>
      </c>
      <c r="E25" s="17">
        <v>0</v>
      </c>
      <c r="F25" s="23">
        <f t="shared" si="1"/>
        <v>-1</v>
      </c>
      <c r="G25" s="17">
        <v>9</v>
      </c>
      <c r="H25" s="23">
        <f t="shared" si="2"/>
        <v>1</v>
      </c>
      <c r="I25" s="23">
        <f t="shared" si="3"/>
        <v>-0.33333333333333331</v>
      </c>
      <c r="J25" s="24">
        <f t="shared" si="4"/>
        <v>0</v>
      </c>
    </row>
    <row r="26" spans="1:10" x14ac:dyDescent="0.3">
      <c r="A26" s="2" t="s">
        <v>30</v>
      </c>
      <c r="B26" s="17">
        <v>2</v>
      </c>
      <c r="C26" s="17">
        <v>2</v>
      </c>
      <c r="D26" s="23">
        <f t="shared" si="0"/>
        <v>0</v>
      </c>
      <c r="E26" s="17">
        <v>2</v>
      </c>
      <c r="F26" s="23">
        <f t="shared" si="1"/>
        <v>0</v>
      </c>
      <c r="G26" s="17">
        <v>1</v>
      </c>
      <c r="H26" s="23">
        <f t="shared" si="2"/>
        <v>-0.5</v>
      </c>
      <c r="I26" s="23">
        <f t="shared" si="3"/>
        <v>-0.16666666666666666</v>
      </c>
      <c r="J26" s="24">
        <f t="shared" si="4"/>
        <v>2.5</v>
      </c>
    </row>
    <row r="27" spans="1:10" x14ac:dyDescent="0.3">
      <c r="A27" s="2" t="s">
        <v>31</v>
      </c>
      <c r="B27" s="17">
        <v>4</v>
      </c>
      <c r="C27" s="17">
        <v>6</v>
      </c>
      <c r="D27" s="23">
        <f t="shared" si="0"/>
        <v>0.5</v>
      </c>
      <c r="E27" s="17">
        <v>7</v>
      </c>
      <c r="F27" s="23">
        <f t="shared" si="1"/>
        <v>0.16666666666666666</v>
      </c>
      <c r="G27" s="17">
        <v>0</v>
      </c>
      <c r="H27" s="23">
        <f t="shared" si="2"/>
        <v>-1</v>
      </c>
      <c r="I27" s="23">
        <f t="shared" si="3"/>
        <v>-0.11111111111111112</v>
      </c>
      <c r="J27" s="24">
        <f t="shared" si="4"/>
        <v>2.5</v>
      </c>
    </row>
    <row r="28" spans="1:10" x14ac:dyDescent="0.3">
      <c r="A28" s="2" t="s">
        <v>32</v>
      </c>
      <c r="B28" s="17">
        <v>0</v>
      </c>
      <c r="C28" s="17">
        <v>12</v>
      </c>
      <c r="D28" s="23">
        <f t="shared" si="0"/>
        <v>1</v>
      </c>
      <c r="E28" s="17">
        <v>4</v>
      </c>
      <c r="F28" s="23">
        <f t="shared" si="1"/>
        <v>-0.66666666666666663</v>
      </c>
      <c r="G28" s="17">
        <v>3</v>
      </c>
      <c r="H28" s="23">
        <f t="shared" si="2"/>
        <v>-0.25</v>
      </c>
      <c r="I28" s="23">
        <f t="shared" si="3"/>
        <v>2.777777777777779E-2</v>
      </c>
      <c r="J28" s="24">
        <f t="shared" si="4"/>
        <v>2.5</v>
      </c>
    </row>
    <row r="29" spans="1:10" x14ac:dyDescent="0.3">
      <c r="A29" s="2" t="s">
        <v>33</v>
      </c>
      <c r="B29" s="17">
        <v>0</v>
      </c>
      <c r="C29" s="17">
        <v>9</v>
      </c>
      <c r="D29" s="23">
        <f t="shared" si="0"/>
        <v>1</v>
      </c>
      <c r="E29" s="17">
        <v>1</v>
      </c>
      <c r="F29" s="23">
        <f t="shared" si="1"/>
        <v>-0.88888888888888884</v>
      </c>
      <c r="G29" s="17">
        <v>7</v>
      </c>
      <c r="H29" s="23">
        <f t="shared" si="2"/>
        <v>6</v>
      </c>
      <c r="I29" s="23">
        <f t="shared" si="3"/>
        <v>2.0370370370370368</v>
      </c>
      <c r="J29" s="24">
        <f t="shared" si="4"/>
        <v>10</v>
      </c>
    </row>
    <row r="30" spans="1:10" x14ac:dyDescent="0.3">
      <c r="A30" s="2" t="s">
        <v>34</v>
      </c>
      <c r="B30" s="17">
        <v>18</v>
      </c>
      <c r="C30" s="17">
        <v>17</v>
      </c>
      <c r="D30" s="23">
        <f t="shared" si="0"/>
        <v>-5.5555555555555552E-2</v>
      </c>
      <c r="E30" s="17">
        <v>4</v>
      </c>
      <c r="F30" s="23">
        <f t="shared" si="1"/>
        <v>-0.76470588235294112</v>
      </c>
      <c r="G30" s="17">
        <v>4</v>
      </c>
      <c r="H30" s="23">
        <f t="shared" si="2"/>
        <v>0</v>
      </c>
      <c r="I30" s="23">
        <f t="shared" si="3"/>
        <v>-0.27342047930283225</v>
      </c>
      <c r="J30" s="24">
        <f t="shared" si="4"/>
        <v>2.5</v>
      </c>
    </row>
    <row r="31" spans="1:10" x14ac:dyDescent="0.3">
      <c r="A31" s="2" t="s">
        <v>35</v>
      </c>
      <c r="B31" s="17">
        <v>1</v>
      </c>
      <c r="C31" s="17">
        <v>16</v>
      </c>
      <c r="D31" s="23">
        <f t="shared" si="0"/>
        <v>15</v>
      </c>
      <c r="E31" s="17">
        <v>0</v>
      </c>
      <c r="F31" s="23">
        <f t="shared" si="1"/>
        <v>-1</v>
      </c>
      <c r="G31" s="17">
        <v>15</v>
      </c>
      <c r="H31" s="23">
        <f t="shared" si="2"/>
        <v>1</v>
      </c>
      <c r="I31" s="23">
        <f t="shared" si="3"/>
        <v>5</v>
      </c>
      <c r="J31" s="24">
        <f t="shared" si="4"/>
        <v>10</v>
      </c>
    </row>
    <row r="32" spans="1:10" x14ac:dyDescent="0.3">
      <c r="A32" s="13" t="s">
        <v>73</v>
      </c>
      <c r="B32" s="13">
        <f>+SUM(B4:B31)</f>
        <v>83</v>
      </c>
      <c r="C32" s="13">
        <f>+SUM(C4:C31)</f>
        <v>152</v>
      </c>
      <c r="D32" s="25">
        <f t="shared" si="0"/>
        <v>0.83132530120481929</v>
      </c>
      <c r="E32" s="13">
        <f>+SUM(E4:E31)</f>
        <v>180</v>
      </c>
      <c r="F32" s="25">
        <f t="shared" si="1"/>
        <v>0.18421052631578946</v>
      </c>
      <c r="G32" s="13">
        <f>+SUM(G4:G31)</f>
        <v>222</v>
      </c>
      <c r="H32" s="25">
        <f t="shared" si="2"/>
        <v>0.23333333333333334</v>
      </c>
      <c r="I32" s="25">
        <f t="shared" si="3"/>
        <v>0.41628972028464739</v>
      </c>
    </row>
    <row r="33" spans="1:9" x14ac:dyDescent="0.3">
      <c r="A33" t="s">
        <v>85</v>
      </c>
    </row>
    <row r="34" spans="1:9" x14ac:dyDescent="0.3">
      <c r="A34" t="s">
        <v>86</v>
      </c>
    </row>
    <row r="35" spans="1:9" x14ac:dyDescent="0.3">
      <c r="G35" s="70" t="s">
        <v>72</v>
      </c>
      <c r="H35" s="71" t="s">
        <v>3</v>
      </c>
      <c r="I35" s="71"/>
    </row>
    <row r="36" spans="1:9" x14ac:dyDescent="0.3">
      <c r="G36" s="70"/>
      <c r="H36" s="1" t="s">
        <v>37</v>
      </c>
      <c r="I36" s="1" t="s">
        <v>38</v>
      </c>
    </row>
    <row r="37" spans="1:9" x14ac:dyDescent="0.3">
      <c r="G37" s="21">
        <v>0</v>
      </c>
      <c r="H37" s="22"/>
      <c r="I37" s="22">
        <f>+PERCENTILE($I$4:$I$31,0.2)</f>
        <v>-0.30936819172113289</v>
      </c>
    </row>
    <row r="38" spans="1:9" x14ac:dyDescent="0.3">
      <c r="G38" s="21">
        <v>2.5</v>
      </c>
      <c r="H38" s="22">
        <f>+I37</f>
        <v>-0.30936819172113289</v>
      </c>
      <c r="I38" s="22">
        <f>+PERCENTILE($I$4:$I$31,0.6)</f>
        <v>0.33333333333333331</v>
      </c>
    </row>
    <row r="39" spans="1:9" x14ac:dyDescent="0.3">
      <c r="G39" s="21">
        <v>5</v>
      </c>
      <c r="H39" s="22">
        <f>+I38</f>
        <v>0.33333333333333331</v>
      </c>
      <c r="I39" s="22">
        <f>+PERCENTILE($I$4:$I$31,0.8)</f>
        <v>0.99031716251228474</v>
      </c>
    </row>
    <row r="40" spans="1:9" x14ac:dyDescent="0.3">
      <c r="G40" s="21">
        <v>7.5</v>
      </c>
      <c r="H40" s="22">
        <f>+I39</f>
        <v>0.99031716251228474</v>
      </c>
      <c r="I40" s="22">
        <f>+PERCENTILE($I$4:$I$31,0.9)</f>
        <v>1.5911111111111116</v>
      </c>
    </row>
    <row r="41" spans="1:9" x14ac:dyDescent="0.3">
      <c r="G41" s="21">
        <v>10</v>
      </c>
      <c r="H41" s="22">
        <f>+I40</f>
        <v>1.5911111111111116</v>
      </c>
      <c r="I41" s="22"/>
    </row>
  </sheetData>
  <mergeCells count="4">
    <mergeCell ref="A1:I1"/>
    <mergeCell ref="A2:I2"/>
    <mergeCell ref="G35:G36"/>
    <mergeCell ref="H35:I35"/>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Roman,Normal"&amp;12&amp;A</oddHeader>
    <oddFooter>&amp;C&amp;"Times New Roman,Normal"&amp;12Página &amp;P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1D41A"/>
  </sheetPr>
  <dimension ref="A1:AMI40"/>
  <sheetViews>
    <sheetView zoomScale="160" zoomScaleNormal="160" workbookViewId="0">
      <pane xSplit="1" ySplit="2" topLeftCell="W3" activePane="bottomRight" state="frozen"/>
      <selection pane="topRight" activeCell="W1" sqref="W1"/>
      <selection pane="bottomLeft" activeCell="A3" sqref="A3"/>
      <selection pane="bottomRight" activeCell="AB3" activeCellId="1" sqref="E19:E21 AB3"/>
    </sheetView>
  </sheetViews>
  <sheetFormatPr defaultColWidth="10.83203125" defaultRowHeight="15.5" x14ac:dyDescent="0.35"/>
  <cols>
    <col min="1" max="1" width="66.25" style="26" customWidth="1"/>
    <col min="2" max="15" width="7.5" style="26" customWidth="1"/>
    <col min="16" max="23" width="7.83203125" style="26" customWidth="1"/>
    <col min="24" max="26" width="11" style="26" customWidth="1"/>
    <col min="27" max="27" width="12.5" style="26" customWidth="1"/>
    <col min="28" max="28" width="14.25" style="26" customWidth="1"/>
    <col min="29" max="1019" width="10.83203125" style="26"/>
    <col min="1020" max="1023" width="10.5" style="26" customWidth="1"/>
    <col min="1024" max="1024" width="10.5" customWidth="1"/>
  </cols>
  <sheetData>
    <row r="1" spans="1:28" ht="14.25" customHeight="1" x14ac:dyDescent="0.35">
      <c r="A1" s="72" t="s">
        <v>87</v>
      </c>
      <c r="B1" s="72"/>
      <c r="C1" s="72"/>
      <c r="D1" s="72"/>
      <c r="E1" s="72"/>
      <c r="F1" s="72"/>
      <c r="G1" s="72"/>
      <c r="H1" s="72"/>
      <c r="I1" s="72"/>
      <c r="J1" s="72"/>
      <c r="K1" s="72"/>
      <c r="L1" s="72"/>
      <c r="M1" s="72"/>
      <c r="N1" s="72"/>
      <c r="O1" s="72"/>
      <c r="P1" s="72"/>
      <c r="Q1" s="72"/>
      <c r="R1" s="72"/>
      <c r="S1" s="72"/>
      <c r="T1" s="72"/>
      <c r="U1" s="72"/>
      <c r="V1" s="72"/>
      <c r="W1" s="72"/>
      <c r="X1" s="72"/>
      <c r="Y1" s="72"/>
      <c r="Z1" s="72"/>
      <c r="AA1" s="72"/>
    </row>
    <row r="2" spans="1:28" x14ac:dyDescent="0.35">
      <c r="A2" s="27" t="s">
        <v>0</v>
      </c>
      <c r="B2" s="28" t="s">
        <v>88</v>
      </c>
      <c r="C2" s="28" t="s">
        <v>89</v>
      </c>
      <c r="D2" s="28" t="s">
        <v>90</v>
      </c>
      <c r="E2" s="28" t="s">
        <v>91</v>
      </c>
      <c r="F2" s="28" t="s">
        <v>92</v>
      </c>
      <c r="G2" s="29" t="s">
        <v>93</v>
      </c>
      <c r="H2" s="29" t="s">
        <v>94</v>
      </c>
      <c r="I2" s="29" t="s">
        <v>95</v>
      </c>
      <c r="J2" s="29" t="s">
        <v>96</v>
      </c>
      <c r="K2" s="29" t="s">
        <v>97</v>
      </c>
      <c r="L2" s="29" t="s">
        <v>98</v>
      </c>
      <c r="M2" s="29" t="s">
        <v>99</v>
      </c>
      <c r="N2" s="29" t="s">
        <v>100</v>
      </c>
      <c r="O2" s="29" t="s">
        <v>101</v>
      </c>
      <c r="P2" s="30" t="s">
        <v>102</v>
      </c>
      <c r="Q2" s="30" t="s">
        <v>103</v>
      </c>
      <c r="R2" s="30" t="s">
        <v>104</v>
      </c>
      <c r="S2" s="30" t="s">
        <v>105</v>
      </c>
      <c r="T2" s="30" t="s">
        <v>106</v>
      </c>
      <c r="U2" s="30" t="s">
        <v>107</v>
      </c>
      <c r="V2" s="30" t="s">
        <v>108</v>
      </c>
      <c r="W2" s="30" t="s">
        <v>109</v>
      </c>
      <c r="X2" s="30" t="s">
        <v>110</v>
      </c>
      <c r="Y2" s="30" t="s">
        <v>111</v>
      </c>
      <c r="Z2" s="31" t="s">
        <v>112</v>
      </c>
      <c r="AA2" s="1" t="s">
        <v>113</v>
      </c>
      <c r="AB2" s="1" t="s">
        <v>72</v>
      </c>
    </row>
    <row r="3" spans="1:28" x14ac:dyDescent="0.35">
      <c r="A3" s="32" t="s">
        <v>8</v>
      </c>
      <c r="B3" s="33">
        <v>1</v>
      </c>
      <c r="C3" s="33"/>
      <c r="D3" s="33">
        <v>1</v>
      </c>
      <c r="E3" s="33"/>
      <c r="F3" s="33">
        <v>1</v>
      </c>
      <c r="G3" s="33"/>
      <c r="H3" s="33"/>
      <c r="I3" s="33"/>
      <c r="J3" s="33"/>
      <c r="K3" s="33"/>
      <c r="L3" s="33"/>
      <c r="M3" s="33"/>
      <c r="N3" s="33"/>
      <c r="O3" s="33">
        <v>1</v>
      </c>
      <c r="P3" s="33"/>
      <c r="Q3" s="33">
        <v>1</v>
      </c>
      <c r="R3" s="33">
        <v>1</v>
      </c>
      <c r="S3" s="33"/>
      <c r="T3" s="33"/>
      <c r="U3" s="33">
        <v>1</v>
      </c>
      <c r="V3" s="33"/>
      <c r="W3" s="33"/>
      <c r="X3" s="33">
        <v>1</v>
      </c>
      <c r="Y3" s="33"/>
      <c r="Z3" s="33"/>
      <c r="AA3" s="34">
        <f t="shared" ref="AA3:AA30" si="0">+SUM(B3:Z3)</f>
        <v>8</v>
      </c>
      <c r="AB3" s="24">
        <f t="shared" ref="AB3:AB30" si="1">+IF(AA3&gt;=$Y$40,$X$40,IF(AND(AA3&gt;=$Y$39,AA3&lt;$Z$39),$X$39,IF(AND(AA3&gt;=$Y$38,AA3&lt;$Z$38),$X$38,IF(AND(AA3&gt;=$Y$37,AA3&lt;$Z$37),$X$37,$X$36))))</f>
        <v>0</v>
      </c>
    </row>
    <row r="4" spans="1:28" x14ac:dyDescent="0.35">
      <c r="A4" s="32" t="s">
        <v>9</v>
      </c>
      <c r="B4" s="33"/>
      <c r="C4" s="33"/>
      <c r="D4" s="33">
        <v>1</v>
      </c>
      <c r="E4" s="33"/>
      <c r="F4" s="33">
        <v>1</v>
      </c>
      <c r="G4" s="33"/>
      <c r="H4" s="33"/>
      <c r="I4" s="33"/>
      <c r="J4" s="33"/>
      <c r="K4" s="33"/>
      <c r="L4" s="33"/>
      <c r="M4" s="33"/>
      <c r="N4" s="33"/>
      <c r="O4" s="33">
        <v>1</v>
      </c>
      <c r="P4" s="33"/>
      <c r="Q4" s="33">
        <v>1</v>
      </c>
      <c r="R4" s="33"/>
      <c r="S4" s="33"/>
      <c r="T4" s="33"/>
      <c r="U4" s="33">
        <v>1</v>
      </c>
      <c r="V4" s="33"/>
      <c r="W4" s="33"/>
      <c r="X4" s="33">
        <v>1</v>
      </c>
      <c r="Y4" s="33"/>
      <c r="Z4" s="33"/>
      <c r="AA4" s="34">
        <f t="shared" si="0"/>
        <v>6</v>
      </c>
      <c r="AB4" s="24">
        <f t="shared" si="1"/>
        <v>0</v>
      </c>
    </row>
    <row r="5" spans="1:28" x14ac:dyDescent="0.35">
      <c r="A5" s="32" t="s">
        <v>10</v>
      </c>
      <c r="B5" s="33"/>
      <c r="C5" s="33"/>
      <c r="D5" s="33">
        <v>1</v>
      </c>
      <c r="E5" s="33"/>
      <c r="F5" s="33">
        <v>1</v>
      </c>
      <c r="G5" s="33"/>
      <c r="H5" s="33"/>
      <c r="I5" s="33"/>
      <c r="J5" s="33"/>
      <c r="K5" s="33"/>
      <c r="L5" s="33"/>
      <c r="M5" s="33"/>
      <c r="N5" s="33"/>
      <c r="O5" s="33">
        <v>1</v>
      </c>
      <c r="P5" s="33"/>
      <c r="Q5" s="33">
        <v>1</v>
      </c>
      <c r="R5" s="33"/>
      <c r="S5" s="33"/>
      <c r="T5" s="33"/>
      <c r="U5" s="33">
        <v>1</v>
      </c>
      <c r="V5" s="33"/>
      <c r="W5" s="33"/>
      <c r="X5" s="33">
        <v>1</v>
      </c>
      <c r="Y5" s="33"/>
      <c r="Z5" s="33"/>
      <c r="AA5" s="34">
        <f t="shared" si="0"/>
        <v>6</v>
      </c>
      <c r="AB5" s="24">
        <f t="shared" si="1"/>
        <v>0</v>
      </c>
    </row>
    <row r="6" spans="1:28" x14ac:dyDescent="0.35">
      <c r="A6" s="32" t="s">
        <v>11</v>
      </c>
      <c r="B6" s="33">
        <v>1</v>
      </c>
      <c r="C6" s="33"/>
      <c r="D6" s="33">
        <v>1</v>
      </c>
      <c r="E6" s="33"/>
      <c r="F6" s="33">
        <v>3</v>
      </c>
      <c r="G6" s="33">
        <v>1</v>
      </c>
      <c r="H6" s="33"/>
      <c r="I6" s="33"/>
      <c r="J6" s="33"/>
      <c r="K6" s="33"/>
      <c r="L6" s="33"/>
      <c r="M6" s="33"/>
      <c r="N6" s="33"/>
      <c r="O6" s="33">
        <v>1</v>
      </c>
      <c r="P6" s="33"/>
      <c r="Q6" s="33">
        <v>1</v>
      </c>
      <c r="R6" s="33">
        <v>1</v>
      </c>
      <c r="S6" s="33"/>
      <c r="T6" s="33"/>
      <c r="U6" s="33">
        <v>1</v>
      </c>
      <c r="V6" s="33"/>
      <c r="W6" s="33"/>
      <c r="X6" s="33">
        <v>1</v>
      </c>
      <c r="Y6" s="33"/>
      <c r="Z6" s="33"/>
      <c r="AA6" s="34">
        <f t="shared" si="0"/>
        <v>11</v>
      </c>
      <c r="AB6" s="24">
        <f t="shared" si="1"/>
        <v>2.5</v>
      </c>
    </row>
    <row r="7" spans="1:28" x14ac:dyDescent="0.35">
      <c r="A7" s="32" t="s">
        <v>12</v>
      </c>
      <c r="B7" s="33">
        <v>1</v>
      </c>
      <c r="C7" s="33"/>
      <c r="D7" s="33">
        <v>1</v>
      </c>
      <c r="E7" s="33"/>
      <c r="F7" s="33">
        <v>1</v>
      </c>
      <c r="G7" s="33"/>
      <c r="H7" s="33"/>
      <c r="I7" s="33"/>
      <c r="J7" s="33"/>
      <c r="K7" s="33"/>
      <c r="L7" s="33"/>
      <c r="M7" s="33"/>
      <c r="N7" s="33"/>
      <c r="O7" s="33">
        <v>1</v>
      </c>
      <c r="P7" s="33"/>
      <c r="Q7" s="33">
        <v>1</v>
      </c>
      <c r="R7" s="33">
        <v>1</v>
      </c>
      <c r="S7" s="33"/>
      <c r="T7" s="33">
        <v>3</v>
      </c>
      <c r="U7" s="33">
        <v>1</v>
      </c>
      <c r="V7" s="33"/>
      <c r="W7" s="33"/>
      <c r="X7" s="33">
        <v>1</v>
      </c>
      <c r="Y7" s="33"/>
      <c r="Z7" s="33"/>
      <c r="AA7" s="34">
        <f t="shared" si="0"/>
        <v>11</v>
      </c>
      <c r="AB7" s="24">
        <f t="shared" si="1"/>
        <v>2.5</v>
      </c>
    </row>
    <row r="8" spans="1:28" x14ac:dyDescent="0.35">
      <c r="A8" s="32" t="s">
        <v>13</v>
      </c>
      <c r="B8" s="33"/>
      <c r="C8" s="33"/>
      <c r="D8" s="33">
        <v>1</v>
      </c>
      <c r="E8" s="33"/>
      <c r="F8" s="33">
        <v>1</v>
      </c>
      <c r="G8" s="33"/>
      <c r="H8" s="33"/>
      <c r="I8" s="33"/>
      <c r="J8" s="33"/>
      <c r="K8" s="33"/>
      <c r="L8" s="33"/>
      <c r="M8" s="33"/>
      <c r="N8" s="33"/>
      <c r="O8" s="33">
        <v>1</v>
      </c>
      <c r="P8" s="33"/>
      <c r="Q8" s="33">
        <v>1</v>
      </c>
      <c r="R8" s="33"/>
      <c r="S8" s="33"/>
      <c r="T8" s="33"/>
      <c r="U8" s="33">
        <v>1</v>
      </c>
      <c r="V8" s="33"/>
      <c r="W8" s="33"/>
      <c r="X8" s="33">
        <v>1</v>
      </c>
      <c r="Y8" s="33"/>
      <c r="Z8" s="33">
        <v>3</v>
      </c>
      <c r="AA8" s="34">
        <f t="shared" si="0"/>
        <v>9</v>
      </c>
      <c r="AB8" s="24">
        <f t="shared" si="1"/>
        <v>2.5</v>
      </c>
    </row>
    <row r="9" spans="1:28" x14ac:dyDescent="0.35">
      <c r="A9" s="32" t="s">
        <v>14</v>
      </c>
      <c r="B9" s="33"/>
      <c r="C9" s="33"/>
      <c r="D9" s="33">
        <v>1</v>
      </c>
      <c r="E9" s="33"/>
      <c r="F9" s="33">
        <v>1</v>
      </c>
      <c r="G9" s="33"/>
      <c r="H9" s="33"/>
      <c r="I9" s="33"/>
      <c r="J9" s="33"/>
      <c r="K9" s="33"/>
      <c r="L9" s="33"/>
      <c r="M9" s="33"/>
      <c r="N9" s="33"/>
      <c r="O9" s="33">
        <v>1</v>
      </c>
      <c r="P9" s="33"/>
      <c r="Q9" s="33">
        <v>1</v>
      </c>
      <c r="R9" s="33"/>
      <c r="S9" s="33"/>
      <c r="T9" s="33"/>
      <c r="U9" s="33">
        <v>1</v>
      </c>
      <c r="V9" s="33"/>
      <c r="W9" s="33"/>
      <c r="X9" s="33">
        <v>1</v>
      </c>
      <c r="Y9" s="33"/>
      <c r="Z9" s="33"/>
      <c r="AA9" s="34">
        <f t="shared" si="0"/>
        <v>6</v>
      </c>
      <c r="AB9" s="24">
        <f t="shared" si="1"/>
        <v>0</v>
      </c>
    </row>
    <row r="10" spans="1:28" x14ac:dyDescent="0.35">
      <c r="A10" s="32" t="s">
        <v>15</v>
      </c>
      <c r="B10" s="33">
        <v>1</v>
      </c>
      <c r="C10" s="33"/>
      <c r="D10" s="33">
        <v>1</v>
      </c>
      <c r="E10" s="33"/>
      <c r="F10" s="33">
        <v>1</v>
      </c>
      <c r="G10" s="33"/>
      <c r="H10" s="33"/>
      <c r="I10" s="33"/>
      <c r="J10" s="33"/>
      <c r="K10" s="33">
        <v>1</v>
      </c>
      <c r="L10" s="33"/>
      <c r="M10" s="33"/>
      <c r="N10" s="33"/>
      <c r="O10" s="33">
        <v>1</v>
      </c>
      <c r="P10" s="33"/>
      <c r="Q10" s="33">
        <v>1</v>
      </c>
      <c r="R10" s="33">
        <v>1</v>
      </c>
      <c r="S10" s="33"/>
      <c r="T10" s="33"/>
      <c r="U10" s="33">
        <v>1</v>
      </c>
      <c r="V10" s="33"/>
      <c r="W10" s="33"/>
      <c r="X10" s="33">
        <v>1</v>
      </c>
      <c r="Y10" s="33"/>
      <c r="Z10" s="33"/>
      <c r="AA10" s="34">
        <f t="shared" si="0"/>
        <v>9</v>
      </c>
      <c r="AB10" s="24">
        <f t="shared" si="1"/>
        <v>2.5</v>
      </c>
    </row>
    <row r="11" spans="1:28" x14ac:dyDescent="0.35">
      <c r="A11" s="32" t="s">
        <v>16</v>
      </c>
      <c r="B11" s="33">
        <v>1</v>
      </c>
      <c r="C11" s="33"/>
      <c r="D11" s="33">
        <v>1</v>
      </c>
      <c r="E11" s="33"/>
      <c r="F11" s="33">
        <v>1</v>
      </c>
      <c r="G11" s="33"/>
      <c r="H11" s="33"/>
      <c r="I11" s="33">
        <v>1</v>
      </c>
      <c r="J11" s="33"/>
      <c r="K11" s="33"/>
      <c r="L11" s="33"/>
      <c r="M11" s="33"/>
      <c r="N11" s="33"/>
      <c r="O11" s="33">
        <v>1</v>
      </c>
      <c r="P11" s="33"/>
      <c r="Q11" s="33">
        <v>1</v>
      </c>
      <c r="R11" s="33">
        <v>1</v>
      </c>
      <c r="S11" s="33"/>
      <c r="T11" s="33"/>
      <c r="U11" s="33">
        <v>1</v>
      </c>
      <c r="V11" s="33"/>
      <c r="W11" s="33"/>
      <c r="X11" s="33">
        <v>1</v>
      </c>
      <c r="Y11" s="33"/>
      <c r="Z11" s="33"/>
      <c r="AA11" s="34">
        <f t="shared" si="0"/>
        <v>9</v>
      </c>
      <c r="AB11" s="24">
        <f t="shared" si="1"/>
        <v>2.5</v>
      </c>
    </row>
    <row r="12" spans="1:28" x14ac:dyDescent="0.35">
      <c r="A12" s="32" t="s">
        <v>17</v>
      </c>
      <c r="B12" s="33">
        <v>1</v>
      </c>
      <c r="C12" s="33"/>
      <c r="D12" s="33">
        <v>1</v>
      </c>
      <c r="E12" s="33"/>
      <c r="F12" s="33">
        <v>1</v>
      </c>
      <c r="G12" s="33"/>
      <c r="H12" s="33"/>
      <c r="I12" s="33"/>
      <c r="J12" s="33"/>
      <c r="K12" s="33"/>
      <c r="L12" s="33"/>
      <c r="M12" s="33"/>
      <c r="N12" s="33"/>
      <c r="O12" s="33">
        <v>3</v>
      </c>
      <c r="P12" s="33">
        <v>1</v>
      </c>
      <c r="Q12" s="33">
        <v>1</v>
      </c>
      <c r="R12" s="33">
        <v>1</v>
      </c>
      <c r="S12" s="33">
        <v>1</v>
      </c>
      <c r="T12" s="33"/>
      <c r="U12" s="33">
        <v>1</v>
      </c>
      <c r="V12" s="33">
        <v>1</v>
      </c>
      <c r="W12" s="33"/>
      <c r="X12" s="33">
        <v>3</v>
      </c>
      <c r="Y12" s="33">
        <v>3</v>
      </c>
      <c r="Z12" s="33"/>
      <c r="AA12" s="34">
        <f t="shared" si="0"/>
        <v>18</v>
      </c>
      <c r="AB12" s="24">
        <f t="shared" si="1"/>
        <v>10</v>
      </c>
    </row>
    <row r="13" spans="1:28" x14ac:dyDescent="0.35">
      <c r="A13" s="32" t="s">
        <v>18</v>
      </c>
      <c r="B13" s="33">
        <v>3</v>
      </c>
      <c r="C13" s="33"/>
      <c r="D13" s="33">
        <v>1</v>
      </c>
      <c r="E13" s="33"/>
      <c r="F13" s="33">
        <v>1</v>
      </c>
      <c r="G13" s="33">
        <v>3</v>
      </c>
      <c r="H13" s="33"/>
      <c r="I13" s="33"/>
      <c r="J13" s="33"/>
      <c r="K13" s="33"/>
      <c r="L13" s="33"/>
      <c r="M13" s="33"/>
      <c r="N13" s="33"/>
      <c r="O13" s="33">
        <v>1</v>
      </c>
      <c r="P13" s="33">
        <v>1</v>
      </c>
      <c r="Q13" s="33">
        <v>1</v>
      </c>
      <c r="R13" s="33">
        <v>1</v>
      </c>
      <c r="S13" s="33">
        <v>1</v>
      </c>
      <c r="T13" s="33"/>
      <c r="U13" s="33">
        <v>1</v>
      </c>
      <c r="V13" s="33"/>
      <c r="W13" s="33"/>
      <c r="X13" s="33">
        <v>1</v>
      </c>
      <c r="Y13" s="33"/>
      <c r="Z13" s="33"/>
      <c r="AA13" s="34">
        <f t="shared" si="0"/>
        <v>15</v>
      </c>
      <c r="AB13" s="24">
        <f t="shared" si="1"/>
        <v>7.5</v>
      </c>
    </row>
    <row r="14" spans="1:28" x14ac:dyDescent="0.35">
      <c r="A14" s="32" t="s">
        <v>19</v>
      </c>
      <c r="B14" s="33">
        <v>1</v>
      </c>
      <c r="C14" s="33"/>
      <c r="D14" s="33">
        <v>1</v>
      </c>
      <c r="E14" s="33"/>
      <c r="F14" s="33">
        <v>1</v>
      </c>
      <c r="G14" s="33"/>
      <c r="H14" s="33"/>
      <c r="I14" s="33"/>
      <c r="J14" s="33"/>
      <c r="K14" s="33"/>
      <c r="L14" s="33"/>
      <c r="M14" s="33"/>
      <c r="N14" s="33"/>
      <c r="O14" s="33">
        <v>1</v>
      </c>
      <c r="P14" s="33">
        <v>1</v>
      </c>
      <c r="Q14" s="33">
        <v>1</v>
      </c>
      <c r="R14" s="33">
        <v>1</v>
      </c>
      <c r="S14" s="33">
        <v>3</v>
      </c>
      <c r="T14" s="33"/>
      <c r="U14" s="33">
        <v>1</v>
      </c>
      <c r="V14" s="33">
        <v>1</v>
      </c>
      <c r="W14" s="33">
        <v>3</v>
      </c>
      <c r="X14" s="33">
        <v>1</v>
      </c>
      <c r="Y14" s="33">
        <v>1</v>
      </c>
      <c r="Z14" s="33"/>
      <c r="AA14" s="34">
        <f t="shared" si="0"/>
        <v>17</v>
      </c>
      <c r="AB14" s="24">
        <f t="shared" si="1"/>
        <v>10</v>
      </c>
    </row>
    <row r="15" spans="1:28" x14ac:dyDescent="0.35">
      <c r="A15" s="32" t="s">
        <v>20</v>
      </c>
      <c r="B15" s="33">
        <v>1</v>
      </c>
      <c r="C15" s="33"/>
      <c r="D15" s="33">
        <v>1</v>
      </c>
      <c r="E15" s="33"/>
      <c r="F15" s="33">
        <v>1</v>
      </c>
      <c r="G15" s="33">
        <v>1</v>
      </c>
      <c r="H15" s="33">
        <v>3</v>
      </c>
      <c r="I15" s="33"/>
      <c r="J15" s="33"/>
      <c r="K15" s="33"/>
      <c r="L15" s="33"/>
      <c r="M15" s="33"/>
      <c r="N15" s="33"/>
      <c r="O15" s="33">
        <v>1</v>
      </c>
      <c r="P15" s="33"/>
      <c r="Q15" s="33">
        <v>1</v>
      </c>
      <c r="R15" s="33">
        <v>1</v>
      </c>
      <c r="S15" s="33"/>
      <c r="T15" s="33"/>
      <c r="U15" s="33">
        <v>1</v>
      </c>
      <c r="V15" s="33"/>
      <c r="W15" s="33"/>
      <c r="X15" s="33">
        <v>1</v>
      </c>
      <c r="Y15" s="33"/>
      <c r="Z15" s="33"/>
      <c r="AA15" s="34">
        <f t="shared" si="0"/>
        <v>12</v>
      </c>
      <c r="AB15" s="24">
        <f t="shared" si="1"/>
        <v>5</v>
      </c>
    </row>
    <row r="16" spans="1:28" x14ac:dyDescent="0.35">
      <c r="A16" s="32" t="s">
        <v>21</v>
      </c>
      <c r="B16" s="33">
        <v>1</v>
      </c>
      <c r="C16" s="33"/>
      <c r="D16" s="33">
        <v>1</v>
      </c>
      <c r="E16" s="33"/>
      <c r="F16" s="33">
        <v>1</v>
      </c>
      <c r="G16" s="33">
        <v>1</v>
      </c>
      <c r="H16" s="33"/>
      <c r="I16" s="33"/>
      <c r="J16" s="33"/>
      <c r="K16" s="33"/>
      <c r="L16" s="33"/>
      <c r="M16" s="33"/>
      <c r="N16" s="33"/>
      <c r="O16" s="33">
        <v>1</v>
      </c>
      <c r="P16" s="33">
        <v>3</v>
      </c>
      <c r="Q16" s="33">
        <v>1</v>
      </c>
      <c r="R16" s="33">
        <v>1</v>
      </c>
      <c r="S16" s="33"/>
      <c r="T16" s="33"/>
      <c r="U16" s="33">
        <v>1</v>
      </c>
      <c r="V16" s="33"/>
      <c r="W16" s="33"/>
      <c r="X16" s="33">
        <v>1</v>
      </c>
      <c r="Y16" s="33">
        <v>1</v>
      </c>
      <c r="Z16" s="33"/>
      <c r="AA16" s="34">
        <f t="shared" si="0"/>
        <v>13</v>
      </c>
      <c r="AB16" s="24">
        <f t="shared" si="1"/>
        <v>5</v>
      </c>
    </row>
    <row r="17" spans="1:28" x14ac:dyDescent="0.35">
      <c r="A17" s="32" t="s">
        <v>22</v>
      </c>
      <c r="B17" s="33">
        <v>1</v>
      </c>
      <c r="C17" s="33"/>
      <c r="D17" s="33">
        <v>1</v>
      </c>
      <c r="E17" s="33"/>
      <c r="F17" s="33">
        <v>1</v>
      </c>
      <c r="G17" s="33"/>
      <c r="H17" s="33"/>
      <c r="I17" s="33"/>
      <c r="J17" s="33"/>
      <c r="K17" s="33"/>
      <c r="L17" s="33"/>
      <c r="M17" s="33"/>
      <c r="N17" s="33"/>
      <c r="O17" s="33">
        <v>1</v>
      </c>
      <c r="P17" s="33"/>
      <c r="Q17" s="33">
        <v>1</v>
      </c>
      <c r="R17" s="33">
        <v>3</v>
      </c>
      <c r="S17" s="33">
        <v>1</v>
      </c>
      <c r="T17" s="33"/>
      <c r="U17" s="33">
        <v>1</v>
      </c>
      <c r="V17" s="33">
        <v>3</v>
      </c>
      <c r="W17" s="33"/>
      <c r="X17" s="33">
        <v>1</v>
      </c>
      <c r="Y17" s="33"/>
      <c r="Z17" s="33"/>
      <c r="AA17" s="34">
        <f t="shared" si="0"/>
        <v>14</v>
      </c>
      <c r="AB17" s="24">
        <f t="shared" si="1"/>
        <v>5</v>
      </c>
    </row>
    <row r="18" spans="1:28" x14ac:dyDescent="0.35">
      <c r="A18" s="32" t="s">
        <v>23</v>
      </c>
      <c r="B18" s="33">
        <v>1</v>
      </c>
      <c r="C18" s="33">
        <v>3</v>
      </c>
      <c r="D18" s="33">
        <v>3</v>
      </c>
      <c r="E18" s="33"/>
      <c r="F18" s="33">
        <v>1</v>
      </c>
      <c r="G18" s="33">
        <v>1</v>
      </c>
      <c r="H18" s="33"/>
      <c r="I18" s="33"/>
      <c r="J18" s="33"/>
      <c r="K18" s="33"/>
      <c r="L18" s="33"/>
      <c r="M18" s="33"/>
      <c r="N18" s="33"/>
      <c r="O18" s="33">
        <v>1</v>
      </c>
      <c r="P18" s="33"/>
      <c r="Q18" s="33">
        <v>3</v>
      </c>
      <c r="R18" s="33">
        <v>1</v>
      </c>
      <c r="S18" s="33"/>
      <c r="T18" s="33"/>
      <c r="U18" s="33">
        <v>3</v>
      </c>
      <c r="V18" s="33">
        <v>1</v>
      </c>
      <c r="W18" s="33"/>
      <c r="X18" s="33">
        <v>1</v>
      </c>
      <c r="Y18" s="33"/>
      <c r="Z18" s="33"/>
      <c r="AA18" s="34">
        <f t="shared" si="0"/>
        <v>19</v>
      </c>
      <c r="AB18" s="24">
        <f t="shared" si="1"/>
        <v>10</v>
      </c>
    </row>
    <row r="19" spans="1:28" x14ac:dyDescent="0.35">
      <c r="A19" s="32" t="s">
        <v>24</v>
      </c>
      <c r="B19" s="33">
        <v>1</v>
      </c>
      <c r="C19" s="33"/>
      <c r="D19" s="33">
        <v>1</v>
      </c>
      <c r="E19" s="33">
        <v>3</v>
      </c>
      <c r="F19" s="33">
        <v>1</v>
      </c>
      <c r="G19" s="33"/>
      <c r="H19" s="33"/>
      <c r="I19" s="33"/>
      <c r="J19" s="33"/>
      <c r="K19" s="33"/>
      <c r="L19" s="33"/>
      <c r="M19" s="33"/>
      <c r="N19" s="33"/>
      <c r="O19" s="33">
        <v>1</v>
      </c>
      <c r="P19" s="33"/>
      <c r="Q19" s="33">
        <v>1</v>
      </c>
      <c r="R19" s="33">
        <v>1</v>
      </c>
      <c r="S19" s="33"/>
      <c r="T19" s="33"/>
      <c r="U19" s="33">
        <v>1</v>
      </c>
      <c r="V19" s="33"/>
      <c r="W19" s="33"/>
      <c r="X19" s="33">
        <v>1</v>
      </c>
      <c r="Y19" s="33"/>
      <c r="Z19" s="33"/>
      <c r="AA19" s="34">
        <f t="shared" si="0"/>
        <v>11</v>
      </c>
      <c r="AB19" s="24">
        <f t="shared" si="1"/>
        <v>2.5</v>
      </c>
    </row>
    <row r="20" spans="1:28" x14ac:dyDescent="0.35">
      <c r="A20" s="32" t="s">
        <v>25</v>
      </c>
      <c r="B20" s="33">
        <v>1</v>
      </c>
      <c r="C20" s="33"/>
      <c r="D20" s="33">
        <v>1</v>
      </c>
      <c r="E20" s="33"/>
      <c r="F20" s="33">
        <v>1</v>
      </c>
      <c r="G20" s="33">
        <v>1</v>
      </c>
      <c r="H20" s="33"/>
      <c r="I20" s="33"/>
      <c r="J20" s="33"/>
      <c r="K20" s="33">
        <v>3</v>
      </c>
      <c r="L20" s="33"/>
      <c r="M20" s="33"/>
      <c r="N20" s="33"/>
      <c r="O20" s="33">
        <v>1</v>
      </c>
      <c r="P20" s="33"/>
      <c r="Q20" s="33">
        <v>1</v>
      </c>
      <c r="R20" s="33">
        <v>1</v>
      </c>
      <c r="S20" s="33"/>
      <c r="T20" s="33"/>
      <c r="U20" s="33">
        <v>1</v>
      </c>
      <c r="V20" s="33"/>
      <c r="W20" s="33"/>
      <c r="X20" s="33">
        <v>1</v>
      </c>
      <c r="Y20" s="33"/>
      <c r="Z20" s="33"/>
      <c r="AA20" s="34">
        <f t="shared" si="0"/>
        <v>12</v>
      </c>
      <c r="AB20" s="24">
        <f t="shared" si="1"/>
        <v>5</v>
      </c>
    </row>
    <row r="21" spans="1:28" x14ac:dyDescent="0.35">
      <c r="A21" s="32" t="s">
        <v>26</v>
      </c>
      <c r="B21" s="33">
        <v>1</v>
      </c>
      <c r="C21" s="33"/>
      <c r="D21" s="33">
        <v>1</v>
      </c>
      <c r="E21" s="33"/>
      <c r="F21" s="33">
        <v>1</v>
      </c>
      <c r="G21" s="33">
        <v>1</v>
      </c>
      <c r="H21" s="33"/>
      <c r="I21" s="33">
        <v>3</v>
      </c>
      <c r="J21" s="33"/>
      <c r="K21" s="33"/>
      <c r="L21" s="33"/>
      <c r="M21" s="33"/>
      <c r="N21" s="33"/>
      <c r="O21" s="33">
        <v>1</v>
      </c>
      <c r="P21" s="33"/>
      <c r="Q21" s="33">
        <v>1</v>
      </c>
      <c r="R21" s="33">
        <v>1</v>
      </c>
      <c r="S21" s="33"/>
      <c r="T21" s="33"/>
      <c r="U21" s="33">
        <v>1</v>
      </c>
      <c r="V21" s="33"/>
      <c r="W21" s="33"/>
      <c r="X21" s="33">
        <v>1</v>
      </c>
      <c r="Y21" s="33"/>
      <c r="Z21" s="33"/>
      <c r="AA21" s="34">
        <f t="shared" si="0"/>
        <v>12</v>
      </c>
      <c r="AB21" s="24">
        <f t="shared" si="1"/>
        <v>5</v>
      </c>
    </row>
    <row r="22" spans="1:28" x14ac:dyDescent="0.35">
      <c r="A22" s="32" t="s">
        <v>27</v>
      </c>
      <c r="B22" s="33">
        <v>1</v>
      </c>
      <c r="C22" s="33"/>
      <c r="D22" s="33">
        <v>1</v>
      </c>
      <c r="E22" s="33"/>
      <c r="F22" s="33">
        <v>1</v>
      </c>
      <c r="G22" s="33">
        <v>1</v>
      </c>
      <c r="H22" s="33"/>
      <c r="I22" s="33"/>
      <c r="J22" s="33"/>
      <c r="K22" s="33"/>
      <c r="L22" s="33"/>
      <c r="M22" s="33"/>
      <c r="N22" s="33">
        <v>3</v>
      </c>
      <c r="O22" s="33">
        <v>1</v>
      </c>
      <c r="P22" s="33">
        <v>1</v>
      </c>
      <c r="Q22" s="33">
        <v>1</v>
      </c>
      <c r="R22" s="33">
        <v>1</v>
      </c>
      <c r="S22" s="33">
        <v>1</v>
      </c>
      <c r="T22" s="33"/>
      <c r="U22" s="33">
        <v>1</v>
      </c>
      <c r="V22" s="33">
        <v>1</v>
      </c>
      <c r="W22" s="33">
        <v>1</v>
      </c>
      <c r="X22" s="33">
        <v>1</v>
      </c>
      <c r="Y22" s="33">
        <v>1</v>
      </c>
      <c r="Z22" s="33"/>
      <c r="AA22" s="34">
        <f t="shared" si="0"/>
        <v>17</v>
      </c>
      <c r="AB22" s="24">
        <f t="shared" si="1"/>
        <v>10</v>
      </c>
    </row>
    <row r="23" spans="1:28" x14ac:dyDescent="0.35">
      <c r="A23" s="32" t="s">
        <v>28</v>
      </c>
      <c r="B23" s="33">
        <v>1</v>
      </c>
      <c r="C23" s="33"/>
      <c r="D23" s="33">
        <v>1</v>
      </c>
      <c r="E23" s="33"/>
      <c r="F23" s="33">
        <v>1</v>
      </c>
      <c r="G23" s="33">
        <v>1</v>
      </c>
      <c r="H23" s="33"/>
      <c r="I23" s="33"/>
      <c r="J23" s="33"/>
      <c r="K23" s="33"/>
      <c r="L23" s="33">
        <v>3</v>
      </c>
      <c r="M23" s="33"/>
      <c r="N23" s="33"/>
      <c r="O23" s="33">
        <v>1</v>
      </c>
      <c r="P23" s="33">
        <v>1</v>
      </c>
      <c r="Q23" s="33">
        <v>1</v>
      </c>
      <c r="R23" s="33">
        <v>1</v>
      </c>
      <c r="S23" s="33">
        <v>1</v>
      </c>
      <c r="T23" s="33"/>
      <c r="U23" s="33">
        <v>1</v>
      </c>
      <c r="V23" s="33">
        <v>1</v>
      </c>
      <c r="W23" s="33">
        <v>1</v>
      </c>
      <c r="X23" s="33">
        <v>1</v>
      </c>
      <c r="Y23" s="33">
        <v>1</v>
      </c>
      <c r="Z23" s="33"/>
      <c r="AA23" s="34">
        <f t="shared" si="0"/>
        <v>17</v>
      </c>
      <c r="AB23" s="24">
        <f t="shared" si="1"/>
        <v>10</v>
      </c>
    </row>
    <row r="24" spans="1:28" x14ac:dyDescent="0.35">
      <c r="A24" s="32" t="s">
        <v>29</v>
      </c>
      <c r="B24" s="33">
        <v>1</v>
      </c>
      <c r="C24" s="33"/>
      <c r="D24" s="33">
        <v>1</v>
      </c>
      <c r="E24" s="33"/>
      <c r="F24" s="33">
        <v>1</v>
      </c>
      <c r="G24" s="33">
        <v>1</v>
      </c>
      <c r="H24" s="33"/>
      <c r="I24" s="33">
        <v>1</v>
      </c>
      <c r="J24" s="33"/>
      <c r="K24" s="33"/>
      <c r="L24" s="33"/>
      <c r="M24" s="33"/>
      <c r="N24" s="33"/>
      <c r="O24" s="33">
        <v>1</v>
      </c>
      <c r="P24" s="33"/>
      <c r="Q24" s="33">
        <v>1</v>
      </c>
      <c r="R24" s="33">
        <v>1</v>
      </c>
      <c r="S24" s="33"/>
      <c r="T24" s="33"/>
      <c r="U24" s="33">
        <v>1</v>
      </c>
      <c r="V24" s="33"/>
      <c r="W24" s="33"/>
      <c r="X24" s="33">
        <v>1</v>
      </c>
      <c r="Y24" s="33"/>
      <c r="Z24" s="33"/>
      <c r="AA24" s="34">
        <f t="shared" si="0"/>
        <v>10</v>
      </c>
      <c r="AB24" s="24">
        <f t="shared" si="1"/>
        <v>2.5</v>
      </c>
    </row>
    <row r="25" spans="1:28" x14ac:dyDescent="0.35">
      <c r="A25" s="32" t="s">
        <v>30</v>
      </c>
      <c r="B25" s="33">
        <v>1</v>
      </c>
      <c r="C25" s="33"/>
      <c r="D25" s="33">
        <v>1</v>
      </c>
      <c r="E25" s="33"/>
      <c r="F25" s="33">
        <v>1</v>
      </c>
      <c r="G25" s="33">
        <v>1</v>
      </c>
      <c r="H25" s="33"/>
      <c r="I25" s="33"/>
      <c r="J25" s="33"/>
      <c r="K25" s="33"/>
      <c r="L25" s="33"/>
      <c r="M25" s="33">
        <v>1</v>
      </c>
      <c r="N25" s="33"/>
      <c r="O25" s="33">
        <v>1</v>
      </c>
      <c r="P25" s="33"/>
      <c r="Q25" s="33">
        <v>1</v>
      </c>
      <c r="R25" s="33">
        <v>1</v>
      </c>
      <c r="S25" s="33"/>
      <c r="T25" s="33"/>
      <c r="U25" s="33">
        <v>1</v>
      </c>
      <c r="V25" s="33"/>
      <c r="W25" s="33"/>
      <c r="X25" s="33">
        <v>1</v>
      </c>
      <c r="Y25" s="33">
        <v>1</v>
      </c>
      <c r="Z25" s="33"/>
      <c r="AA25" s="34">
        <f t="shared" si="0"/>
        <v>11</v>
      </c>
      <c r="AB25" s="24">
        <f t="shared" si="1"/>
        <v>2.5</v>
      </c>
    </row>
    <row r="26" spans="1:28" x14ac:dyDescent="0.35">
      <c r="A26" s="32" t="s">
        <v>31</v>
      </c>
      <c r="B26" s="33">
        <v>1</v>
      </c>
      <c r="C26" s="33"/>
      <c r="D26" s="33">
        <v>1</v>
      </c>
      <c r="E26" s="33"/>
      <c r="F26" s="33">
        <v>1</v>
      </c>
      <c r="G26" s="33">
        <v>1</v>
      </c>
      <c r="H26" s="33"/>
      <c r="I26" s="33"/>
      <c r="J26" s="33"/>
      <c r="K26" s="33"/>
      <c r="L26" s="33"/>
      <c r="M26" s="33">
        <v>3</v>
      </c>
      <c r="N26" s="33"/>
      <c r="O26" s="33">
        <v>1</v>
      </c>
      <c r="P26" s="33"/>
      <c r="Q26" s="33">
        <v>1</v>
      </c>
      <c r="R26" s="33">
        <v>1</v>
      </c>
      <c r="S26" s="33"/>
      <c r="T26" s="33"/>
      <c r="U26" s="33">
        <v>1</v>
      </c>
      <c r="V26" s="33"/>
      <c r="W26" s="33"/>
      <c r="X26" s="33">
        <v>1</v>
      </c>
      <c r="Y26" s="33">
        <v>1</v>
      </c>
      <c r="Z26" s="33"/>
      <c r="AA26" s="34">
        <f t="shared" si="0"/>
        <v>13</v>
      </c>
      <c r="AB26" s="24">
        <f t="shared" si="1"/>
        <v>5</v>
      </c>
    </row>
    <row r="27" spans="1:28" x14ac:dyDescent="0.35">
      <c r="A27" s="32" t="s">
        <v>32</v>
      </c>
      <c r="B27" s="33">
        <v>1</v>
      </c>
      <c r="C27" s="33"/>
      <c r="D27" s="33">
        <v>1</v>
      </c>
      <c r="E27" s="33"/>
      <c r="F27" s="33">
        <v>1</v>
      </c>
      <c r="G27" s="33">
        <v>1</v>
      </c>
      <c r="H27" s="33"/>
      <c r="I27" s="33"/>
      <c r="J27" s="33"/>
      <c r="K27" s="33"/>
      <c r="L27" s="33"/>
      <c r="M27" s="33"/>
      <c r="N27" s="33"/>
      <c r="O27" s="33">
        <v>1</v>
      </c>
      <c r="P27" s="33"/>
      <c r="Q27" s="33">
        <v>1</v>
      </c>
      <c r="R27" s="33">
        <v>1</v>
      </c>
      <c r="S27" s="33"/>
      <c r="T27" s="33"/>
      <c r="U27" s="33">
        <v>1</v>
      </c>
      <c r="V27" s="33"/>
      <c r="W27" s="33"/>
      <c r="X27" s="33">
        <v>1</v>
      </c>
      <c r="Y27" s="33">
        <v>1</v>
      </c>
      <c r="Z27" s="33"/>
      <c r="AA27" s="34">
        <f t="shared" si="0"/>
        <v>10</v>
      </c>
      <c r="AB27" s="24">
        <f t="shared" si="1"/>
        <v>2.5</v>
      </c>
    </row>
    <row r="28" spans="1:28" x14ac:dyDescent="0.35">
      <c r="A28" s="32" t="s">
        <v>33</v>
      </c>
      <c r="B28" s="33">
        <v>1</v>
      </c>
      <c r="C28" s="33"/>
      <c r="D28" s="33">
        <v>1</v>
      </c>
      <c r="E28" s="33"/>
      <c r="F28" s="33">
        <v>1</v>
      </c>
      <c r="G28" s="33">
        <v>1</v>
      </c>
      <c r="H28" s="33"/>
      <c r="I28" s="33"/>
      <c r="J28" s="33"/>
      <c r="K28" s="33"/>
      <c r="L28" s="33"/>
      <c r="M28" s="33">
        <v>1</v>
      </c>
      <c r="N28" s="33"/>
      <c r="O28" s="33">
        <v>1</v>
      </c>
      <c r="P28" s="33"/>
      <c r="Q28" s="33">
        <v>1</v>
      </c>
      <c r="R28" s="33">
        <v>1</v>
      </c>
      <c r="S28" s="33"/>
      <c r="T28" s="33"/>
      <c r="U28" s="33">
        <v>1</v>
      </c>
      <c r="V28" s="33"/>
      <c r="W28" s="33"/>
      <c r="X28" s="33">
        <v>1</v>
      </c>
      <c r="Y28" s="33"/>
      <c r="Z28" s="33"/>
      <c r="AA28" s="34">
        <f t="shared" si="0"/>
        <v>10</v>
      </c>
      <c r="AB28" s="24">
        <f t="shared" si="1"/>
        <v>2.5</v>
      </c>
    </row>
    <row r="29" spans="1:28" x14ac:dyDescent="0.35">
      <c r="A29" s="32" t="s">
        <v>34</v>
      </c>
      <c r="B29" s="33">
        <v>1</v>
      </c>
      <c r="C29" s="33"/>
      <c r="D29" s="33">
        <v>1</v>
      </c>
      <c r="E29" s="33"/>
      <c r="F29" s="33">
        <v>1</v>
      </c>
      <c r="G29" s="33">
        <v>1</v>
      </c>
      <c r="H29" s="33"/>
      <c r="I29" s="33">
        <v>1</v>
      </c>
      <c r="J29" s="33"/>
      <c r="K29" s="33"/>
      <c r="L29" s="33"/>
      <c r="M29" s="33"/>
      <c r="N29" s="33"/>
      <c r="O29" s="33">
        <v>1</v>
      </c>
      <c r="P29" s="33"/>
      <c r="Q29" s="33">
        <v>1</v>
      </c>
      <c r="R29" s="33">
        <v>1</v>
      </c>
      <c r="S29" s="33"/>
      <c r="T29" s="33"/>
      <c r="U29" s="33">
        <v>1</v>
      </c>
      <c r="V29" s="33"/>
      <c r="W29" s="33"/>
      <c r="X29" s="33">
        <v>1</v>
      </c>
      <c r="Y29" s="33"/>
      <c r="Z29" s="33"/>
      <c r="AA29" s="34">
        <f t="shared" si="0"/>
        <v>10</v>
      </c>
      <c r="AB29" s="24">
        <f t="shared" si="1"/>
        <v>2.5</v>
      </c>
    </row>
    <row r="30" spans="1:28" x14ac:dyDescent="0.35">
      <c r="A30" s="32" t="s">
        <v>35</v>
      </c>
      <c r="B30" s="33">
        <v>1</v>
      </c>
      <c r="C30" s="33"/>
      <c r="D30" s="33">
        <v>1</v>
      </c>
      <c r="E30" s="33"/>
      <c r="F30" s="33">
        <v>1</v>
      </c>
      <c r="G30" s="33">
        <v>1</v>
      </c>
      <c r="H30" s="33"/>
      <c r="I30" s="33"/>
      <c r="J30" s="33">
        <v>3</v>
      </c>
      <c r="K30" s="33"/>
      <c r="L30" s="33"/>
      <c r="M30" s="33"/>
      <c r="N30" s="33"/>
      <c r="O30" s="33">
        <v>1</v>
      </c>
      <c r="P30" s="33">
        <v>1</v>
      </c>
      <c r="Q30" s="33">
        <v>1</v>
      </c>
      <c r="R30" s="33">
        <v>1</v>
      </c>
      <c r="S30" s="33"/>
      <c r="T30" s="33"/>
      <c r="U30" s="33">
        <v>1</v>
      </c>
      <c r="V30" s="33">
        <v>1</v>
      </c>
      <c r="W30" s="33"/>
      <c r="X30" s="33">
        <v>1</v>
      </c>
      <c r="Y30" s="33"/>
      <c r="Z30" s="33"/>
      <c r="AA30" s="34">
        <f t="shared" si="0"/>
        <v>14</v>
      </c>
      <c r="AB30" s="24">
        <f t="shared" si="1"/>
        <v>5</v>
      </c>
    </row>
    <row r="31" spans="1:28" x14ac:dyDescent="0.35">
      <c r="B31" s="35">
        <f t="shared" ref="B31:Z31" si="2">+SUM(B3:B30)</f>
        <v>26</v>
      </c>
      <c r="C31" s="35">
        <f t="shared" si="2"/>
        <v>3</v>
      </c>
      <c r="D31" s="35">
        <f t="shared" si="2"/>
        <v>30</v>
      </c>
      <c r="E31" s="35">
        <f t="shared" si="2"/>
        <v>3</v>
      </c>
      <c r="F31" s="35">
        <f t="shared" si="2"/>
        <v>30</v>
      </c>
      <c r="G31" s="35">
        <f t="shared" si="2"/>
        <v>18</v>
      </c>
      <c r="H31" s="35">
        <f t="shared" si="2"/>
        <v>3</v>
      </c>
      <c r="I31" s="35">
        <f t="shared" si="2"/>
        <v>6</v>
      </c>
      <c r="J31" s="35">
        <f t="shared" si="2"/>
        <v>3</v>
      </c>
      <c r="K31" s="35">
        <f t="shared" si="2"/>
        <v>4</v>
      </c>
      <c r="L31" s="35">
        <f t="shared" si="2"/>
        <v>3</v>
      </c>
      <c r="M31" s="35">
        <f t="shared" si="2"/>
        <v>5</v>
      </c>
      <c r="N31" s="35">
        <f t="shared" si="2"/>
        <v>3</v>
      </c>
      <c r="O31" s="35">
        <f t="shared" si="2"/>
        <v>30</v>
      </c>
      <c r="P31" s="35">
        <f t="shared" si="2"/>
        <v>9</v>
      </c>
      <c r="Q31" s="35">
        <f t="shared" si="2"/>
        <v>30</v>
      </c>
      <c r="R31" s="35">
        <f t="shared" si="2"/>
        <v>26</v>
      </c>
      <c r="S31" s="35">
        <f t="shared" si="2"/>
        <v>8</v>
      </c>
      <c r="T31" s="35">
        <f t="shared" si="2"/>
        <v>3</v>
      </c>
      <c r="U31" s="35">
        <f t="shared" si="2"/>
        <v>30</v>
      </c>
      <c r="V31" s="35">
        <f t="shared" si="2"/>
        <v>9</v>
      </c>
      <c r="W31" s="35">
        <f t="shared" si="2"/>
        <v>5</v>
      </c>
      <c r="X31" s="35">
        <f t="shared" si="2"/>
        <v>30</v>
      </c>
      <c r="Y31" s="35">
        <f t="shared" si="2"/>
        <v>10</v>
      </c>
      <c r="Z31" s="35">
        <f t="shared" si="2"/>
        <v>3</v>
      </c>
    </row>
    <row r="32" spans="1:28" x14ac:dyDescent="0.35">
      <c r="A32" t="s">
        <v>114</v>
      </c>
    </row>
    <row r="33" spans="1:26" x14ac:dyDescent="0.35">
      <c r="A33" t="s">
        <v>115</v>
      </c>
      <c r="X33"/>
      <c r="Y33"/>
      <c r="Z33"/>
    </row>
    <row r="34" spans="1:26" x14ac:dyDescent="0.35">
      <c r="X34" s="70" t="s">
        <v>72</v>
      </c>
      <c r="Y34" s="71" t="s">
        <v>4</v>
      </c>
      <c r="Z34" s="71"/>
    </row>
    <row r="35" spans="1:26" x14ac:dyDescent="0.35">
      <c r="X35" s="70"/>
      <c r="Y35" s="1" t="s">
        <v>37</v>
      </c>
      <c r="Z35" s="1" t="s">
        <v>38</v>
      </c>
    </row>
    <row r="36" spans="1:26" x14ac:dyDescent="0.35">
      <c r="X36" s="21">
        <v>0</v>
      </c>
      <c r="Y36" s="22"/>
      <c r="Z36" s="22">
        <f>+PERCENTILE($AA$3:$AA$30,0.2)</f>
        <v>9</v>
      </c>
    </row>
    <row r="37" spans="1:26" x14ac:dyDescent="0.35">
      <c r="X37" s="21">
        <v>2.5</v>
      </c>
      <c r="Y37" s="22">
        <f>+Z36</f>
        <v>9</v>
      </c>
      <c r="Z37" s="22">
        <f>+PERCENTILE($AA$3:$AA$30,0.6)</f>
        <v>12</v>
      </c>
    </row>
    <row r="38" spans="1:26" x14ac:dyDescent="0.35">
      <c r="X38" s="21">
        <v>5</v>
      </c>
      <c r="Y38" s="22">
        <f>+Z37</f>
        <v>12</v>
      </c>
      <c r="Z38" s="22">
        <f>+PERCENTILE($AA$3:$AA$30,0.8)</f>
        <v>14.600000000000001</v>
      </c>
    </row>
    <row r="39" spans="1:26" x14ac:dyDescent="0.35">
      <c r="X39" s="21">
        <v>7.5</v>
      </c>
      <c r="Y39" s="22">
        <f>+Z38</f>
        <v>14.600000000000001</v>
      </c>
      <c r="Z39" s="22">
        <f>+PERCENTILE($AA$3:$AA$30,0.9)</f>
        <v>17</v>
      </c>
    </row>
    <row r="40" spans="1:26" x14ac:dyDescent="0.35">
      <c r="X40" s="21">
        <v>10</v>
      </c>
      <c r="Y40" s="22">
        <f>+Z39</f>
        <v>17</v>
      </c>
      <c r="Z40" s="22"/>
    </row>
  </sheetData>
  <mergeCells count="3">
    <mergeCell ref="A1:AA1"/>
    <mergeCell ref="X34:X35"/>
    <mergeCell ref="Y34:Z34"/>
  </mergeCells>
  <pageMargins left="0" right="0" top="0.13888888888888901" bottom="0.13888888888888901" header="0" footer="0"/>
  <pageSetup paperSize="75" scale="70" firstPageNumber="0" pageOrder="overThenDown" orientation="landscape" horizontalDpi="300" verticalDpi="300"/>
  <headerFooter>
    <oddHeader>&amp;C&amp;10&amp;A</oddHeader>
    <oddFooter>&amp;C&amp;10Página &amp;P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1D41A"/>
  </sheetPr>
  <dimension ref="A1:F40"/>
  <sheetViews>
    <sheetView zoomScale="160" zoomScaleNormal="160" workbookViewId="0">
      <pane xSplit="1" ySplit="2" topLeftCell="B3" activePane="bottomRight" state="frozen"/>
      <selection pane="topRight" activeCell="B1" sqref="B1"/>
      <selection pane="bottomLeft" activeCell="A3" sqref="A3"/>
      <selection pane="bottomRight" activeCell="E3" activeCellId="1" sqref="E19:E21 E3"/>
    </sheetView>
  </sheetViews>
  <sheetFormatPr defaultColWidth="10.83203125" defaultRowHeight="14" x14ac:dyDescent="0.3"/>
  <cols>
    <col min="1" max="1" width="67.83203125" customWidth="1"/>
    <col min="2" max="2" width="31.75" customWidth="1"/>
    <col min="3" max="3" width="27.08203125" customWidth="1"/>
    <col min="4" max="4" width="34.08203125" customWidth="1"/>
    <col min="5" max="5" width="20.75" customWidth="1"/>
    <col min="6" max="6" width="19.33203125" customWidth="1"/>
    <col min="1011" max="1024" width="10.5" customWidth="1"/>
  </cols>
  <sheetData>
    <row r="1" spans="1:6" x14ac:dyDescent="0.3">
      <c r="A1" s="72" t="s">
        <v>116</v>
      </c>
      <c r="B1" s="72"/>
      <c r="C1" s="72"/>
      <c r="D1" s="72"/>
      <c r="E1" s="72"/>
    </row>
    <row r="2" spans="1:6" x14ac:dyDescent="0.3">
      <c r="A2" s="1" t="s">
        <v>0</v>
      </c>
      <c r="B2" s="1" t="s">
        <v>117</v>
      </c>
      <c r="C2" s="1" t="s">
        <v>118</v>
      </c>
      <c r="D2" s="1" t="s">
        <v>119</v>
      </c>
      <c r="E2" s="1" t="s">
        <v>120</v>
      </c>
      <c r="F2" s="1" t="s">
        <v>72</v>
      </c>
    </row>
    <row r="3" spans="1:6" ht="15.5" x14ac:dyDescent="0.35">
      <c r="A3" s="36" t="s">
        <v>8</v>
      </c>
      <c r="B3" s="37">
        <v>423195517</v>
      </c>
      <c r="C3" s="37">
        <v>299541383</v>
      </c>
      <c r="D3" s="37">
        <v>0</v>
      </c>
      <c r="E3" s="38">
        <f t="shared" ref="E3:E19" si="0">+IFERROR((B3+C3+D3)/($B$31+$C$31+$D$31),"")</f>
        <v>1.7201944123112714E-4</v>
      </c>
      <c r="F3" s="39">
        <f t="shared" ref="F3:F30" si="1">+IF(E3&gt;=$C$40,$B$40,IF(AND(E3&gt;=$C$39,I4&lt;$D$39),$B$39,IF(AND(E3&gt;=$C$38,I4&lt;$D$38),$B$38,IF(AND(E3&gt;=$C$37,E3&lt;$D$37),$B$37,$B$36))))</f>
        <v>2.5</v>
      </c>
    </row>
    <row r="4" spans="1:6" ht="15.5" x14ac:dyDescent="0.35">
      <c r="A4" s="36" t="s">
        <v>9</v>
      </c>
      <c r="B4" s="40">
        <v>0</v>
      </c>
      <c r="C4" s="40">
        <v>0</v>
      </c>
      <c r="D4" s="40">
        <v>0</v>
      </c>
      <c r="E4" s="38">
        <f t="shared" si="0"/>
        <v>0</v>
      </c>
      <c r="F4" s="39">
        <f t="shared" si="1"/>
        <v>0</v>
      </c>
    </row>
    <row r="5" spans="1:6" ht="15.5" x14ac:dyDescent="0.35">
      <c r="A5" s="36" t="s">
        <v>10</v>
      </c>
      <c r="B5" s="40">
        <v>0</v>
      </c>
      <c r="C5" s="40">
        <v>0</v>
      </c>
      <c r="D5" s="40">
        <v>0</v>
      </c>
      <c r="E5" s="38">
        <f t="shared" si="0"/>
        <v>0</v>
      </c>
      <c r="F5" s="39">
        <f t="shared" si="1"/>
        <v>0</v>
      </c>
    </row>
    <row r="6" spans="1:6" ht="15.5" x14ac:dyDescent="0.35">
      <c r="A6" s="36" t="s">
        <v>11</v>
      </c>
      <c r="B6" s="37">
        <v>12644038492</v>
      </c>
      <c r="C6" s="37">
        <v>3020000000</v>
      </c>
      <c r="D6" s="37">
        <v>0</v>
      </c>
      <c r="E6" s="38">
        <f t="shared" si="0"/>
        <v>3.7282158262802235E-3</v>
      </c>
      <c r="F6" s="39">
        <f t="shared" si="1"/>
        <v>2.5</v>
      </c>
    </row>
    <row r="7" spans="1:6" ht="15.5" x14ac:dyDescent="0.35">
      <c r="A7" s="36" t="s">
        <v>12</v>
      </c>
      <c r="B7" s="37">
        <v>377406962</v>
      </c>
      <c r="C7" s="37">
        <v>290000000</v>
      </c>
      <c r="D7" s="37">
        <v>0</v>
      </c>
      <c r="E7" s="38">
        <f t="shared" si="0"/>
        <v>1.588502990189156E-4</v>
      </c>
      <c r="F7" s="39">
        <f t="shared" si="1"/>
        <v>0</v>
      </c>
    </row>
    <row r="8" spans="1:6" ht="15.5" x14ac:dyDescent="0.35">
      <c r="A8" s="36" t="s">
        <v>13</v>
      </c>
      <c r="B8" s="40">
        <v>0</v>
      </c>
      <c r="C8" s="40">
        <v>0</v>
      </c>
      <c r="D8" s="40">
        <v>0</v>
      </c>
      <c r="E8" s="38">
        <f t="shared" si="0"/>
        <v>0</v>
      </c>
      <c r="F8" s="39">
        <f t="shared" si="1"/>
        <v>0</v>
      </c>
    </row>
    <row r="9" spans="1:6" ht="15.5" x14ac:dyDescent="0.35">
      <c r="A9" s="36" t="s">
        <v>14</v>
      </c>
      <c r="B9" s="40">
        <v>0</v>
      </c>
      <c r="C9" s="40">
        <v>0</v>
      </c>
      <c r="D9" s="40">
        <v>0</v>
      </c>
      <c r="E9" s="38">
        <f t="shared" si="0"/>
        <v>0</v>
      </c>
      <c r="F9" s="39">
        <f t="shared" si="1"/>
        <v>0</v>
      </c>
    </row>
    <row r="10" spans="1:6" ht="15.5" x14ac:dyDescent="0.35">
      <c r="A10" s="36" t="s">
        <v>15</v>
      </c>
      <c r="B10" s="37">
        <v>7058155077</v>
      </c>
      <c r="C10" s="37">
        <v>23147956852</v>
      </c>
      <c r="D10" s="37">
        <v>7242095688</v>
      </c>
      <c r="E10" s="38">
        <f t="shared" si="0"/>
        <v>8.913090987029415E-3</v>
      </c>
      <c r="F10" s="39">
        <f t="shared" si="1"/>
        <v>5</v>
      </c>
    </row>
    <row r="11" spans="1:6" ht="15.5" x14ac:dyDescent="0.35">
      <c r="A11" s="36" t="s">
        <v>16</v>
      </c>
      <c r="B11" s="37">
        <v>185800000</v>
      </c>
      <c r="C11" s="37">
        <v>100000000</v>
      </c>
      <c r="D11" s="37">
        <v>0</v>
      </c>
      <c r="E11" s="38">
        <f t="shared" si="0"/>
        <v>6.8023586873530508E-5</v>
      </c>
      <c r="F11" s="39">
        <f t="shared" si="1"/>
        <v>0</v>
      </c>
    </row>
    <row r="12" spans="1:6" ht="15.5" x14ac:dyDescent="0.35">
      <c r="A12" s="36" t="s">
        <v>17</v>
      </c>
      <c r="B12" s="37">
        <v>35575235924</v>
      </c>
      <c r="C12" s="37">
        <v>33315958678</v>
      </c>
      <c r="D12" s="37">
        <v>273570978</v>
      </c>
      <c r="E12" s="38">
        <f t="shared" si="0"/>
        <v>1.6461985444431431E-2</v>
      </c>
      <c r="F12" s="39">
        <f t="shared" si="1"/>
        <v>5</v>
      </c>
    </row>
    <row r="13" spans="1:6" ht="15.5" x14ac:dyDescent="0.35">
      <c r="A13" s="36" t="s">
        <v>18</v>
      </c>
      <c r="B13" s="37">
        <v>5994926985</v>
      </c>
      <c r="C13" s="37">
        <v>3900000000</v>
      </c>
      <c r="D13" s="37">
        <v>3562536965</v>
      </c>
      <c r="E13" s="38">
        <f t="shared" si="0"/>
        <v>3.2030264804066835E-3</v>
      </c>
      <c r="F13" s="39">
        <f t="shared" si="1"/>
        <v>2.5</v>
      </c>
    </row>
    <row r="14" spans="1:6" ht="15.5" x14ac:dyDescent="0.35">
      <c r="A14" s="36" t="s">
        <v>19</v>
      </c>
      <c r="B14" s="37">
        <v>213415786368</v>
      </c>
      <c r="C14" s="37">
        <v>204892372580</v>
      </c>
      <c r="D14" s="37">
        <v>0</v>
      </c>
      <c r="E14" s="38">
        <f t="shared" si="0"/>
        <v>9.9562006263491556E-2</v>
      </c>
      <c r="F14" s="39">
        <f t="shared" si="1"/>
        <v>10</v>
      </c>
    </row>
    <row r="15" spans="1:6" ht="15.5" x14ac:dyDescent="0.35">
      <c r="A15" s="36" t="s">
        <v>20</v>
      </c>
      <c r="B15" s="37">
        <v>1447733333</v>
      </c>
      <c r="C15" s="37">
        <v>1100000000</v>
      </c>
      <c r="D15" s="37">
        <v>59041410816</v>
      </c>
      <c r="E15" s="38">
        <f t="shared" si="0"/>
        <v>1.4658903070279549E-2</v>
      </c>
      <c r="F15" s="39">
        <f t="shared" si="1"/>
        <v>5</v>
      </c>
    </row>
    <row r="16" spans="1:6" ht="15.5" x14ac:dyDescent="0.35">
      <c r="A16" s="36" t="s">
        <v>21</v>
      </c>
      <c r="B16" s="37">
        <v>11819906605</v>
      </c>
      <c r="C16" s="37">
        <v>11023583656</v>
      </c>
      <c r="D16" s="37">
        <v>0</v>
      </c>
      <c r="E16" s="38">
        <f t="shared" si="0"/>
        <v>5.4370054033022457E-3</v>
      </c>
      <c r="F16" s="39">
        <f t="shared" si="1"/>
        <v>2.5</v>
      </c>
    </row>
    <row r="17" spans="1:6" ht="15.5" x14ac:dyDescent="0.35">
      <c r="A17" s="36" t="s">
        <v>22</v>
      </c>
      <c r="B17" s="37">
        <v>3790000000</v>
      </c>
      <c r="C17" s="37">
        <v>4028457015</v>
      </c>
      <c r="D17" s="37">
        <v>0</v>
      </c>
      <c r="E17" s="38">
        <f t="shared" si="0"/>
        <v>1.8608799509335779E-3</v>
      </c>
      <c r="F17" s="39">
        <f t="shared" si="1"/>
        <v>2.5</v>
      </c>
    </row>
    <row r="18" spans="1:6" ht="15.5" x14ac:dyDescent="0.35">
      <c r="A18" s="36" t="s">
        <v>23</v>
      </c>
      <c r="B18" s="37">
        <v>147637809084</v>
      </c>
      <c r="C18" s="37">
        <v>169125088000</v>
      </c>
      <c r="D18" s="37">
        <v>0</v>
      </c>
      <c r="E18" s="38">
        <f t="shared" si="0"/>
        <v>7.5393101637875021E-2</v>
      </c>
      <c r="F18" s="39">
        <f t="shared" si="1"/>
        <v>7.5</v>
      </c>
    </row>
    <row r="19" spans="1:6" ht="15.5" x14ac:dyDescent="0.35">
      <c r="A19" s="36" t="s">
        <v>24</v>
      </c>
      <c r="B19" s="37">
        <v>8524531309</v>
      </c>
      <c r="C19" s="37">
        <v>2412997248</v>
      </c>
      <c r="D19" s="37">
        <v>0</v>
      </c>
      <c r="E19" s="38">
        <f t="shared" si="0"/>
        <v>2.6032537577984965E-3</v>
      </c>
      <c r="F19" s="39">
        <f t="shared" si="1"/>
        <v>2.5</v>
      </c>
    </row>
    <row r="20" spans="1:6" ht="15.5" x14ac:dyDescent="0.35">
      <c r="A20" s="36" t="s">
        <v>25</v>
      </c>
      <c r="B20" s="37">
        <v>26830239198</v>
      </c>
      <c r="C20" s="37">
        <v>17884821267</v>
      </c>
      <c r="D20" s="37">
        <v>0</v>
      </c>
      <c r="E20" s="38">
        <f>+IFERROR((B17+C20+D20)/($B$31+$C$31+$D$31),"")</f>
        <v>5.1588491512387031E-3</v>
      </c>
      <c r="F20" s="39">
        <f t="shared" si="1"/>
        <v>2.5</v>
      </c>
    </row>
    <row r="21" spans="1:6" ht="15.5" x14ac:dyDescent="0.35">
      <c r="A21" s="36" t="s">
        <v>26</v>
      </c>
      <c r="B21" s="37">
        <v>13392569486</v>
      </c>
      <c r="C21" s="37">
        <v>12101866168</v>
      </c>
      <c r="D21" s="37">
        <v>1363145724</v>
      </c>
      <c r="E21" s="38">
        <f t="shared" ref="E21:E27" si="2">+IFERROR((B21+C21+D21)/($B$31+$C$31+$D$31),"")</f>
        <v>6.3924038491228073E-3</v>
      </c>
      <c r="F21" s="39">
        <f t="shared" si="1"/>
        <v>2.5</v>
      </c>
    </row>
    <row r="22" spans="1:6" ht="15.5" x14ac:dyDescent="0.35">
      <c r="A22" s="36" t="s">
        <v>27</v>
      </c>
      <c r="B22" s="37">
        <v>473552589867</v>
      </c>
      <c r="C22" s="37">
        <v>343839895639</v>
      </c>
      <c r="D22" s="37">
        <v>2563332183</v>
      </c>
      <c r="E22" s="38">
        <f t="shared" si="2"/>
        <v>0.19515862770127515</v>
      </c>
      <c r="F22" s="39">
        <f t="shared" si="1"/>
        <v>10</v>
      </c>
    </row>
    <row r="23" spans="1:6" ht="15.5" x14ac:dyDescent="0.35">
      <c r="A23" s="36" t="s">
        <v>28</v>
      </c>
      <c r="B23" s="37">
        <v>902527982237</v>
      </c>
      <c r="C23" s="37">
        <v>951353896394</v>
      </c>
      <c r="D23" s="37">
        <v>54899550502</v>
      </c>
      <c r="E23" s="38">
        <f t="shared" si="2"/>
        <v>0.45431126440591446</v>
      </c>
      <c r="F23" s="39">
        <f t="shared" si="1"/>
        <v>10</v>
      </c>
    </row>
    <row r="24" spans="1:6" ht="15.5" x14ac:dyDescent="0.35">
      <c r="A24" s="36" t="s">
        <v>29</v>
      </c>
      <c r="B24" s="37">
        <v>2851906751</v>
      </c>
      <c r="C24" s="37">
        <v>4066056205</v>
      </c>
      <c r="D24" s="37">
        <v>0</v>
      </c>
      <c r="E24" s="38">
        <f t="shared" si="2"/>
        <v>1.6465523237415393E-3</v>
      </c>
      <c r="F24" s="39">
        <f t="shared" si="1"/>
        <v>2.5</v>
      </c>
    </row>
    <row r="25" spans="1:6" ht="15.5" x14ac:dyDescent="0.35">
      <c r="A25" s="36" t="s">
        <v>30</v>
      </c>
      <c r="B25" s="37">
        <v>5649954680</v>
      </c>
      <c r="C25" s="37">
        <v>12720000000</v>
      </c>
      <c r="D25" s="37">
        <v>0</v>
      </c>
      <c r="E25" s="38">
        <f t="shared" si="2"/>
        <v>4.3722540519167191E-3</v>
      </c>
      <c r="F25" s="39">
        <f t="shared" si="1"/>
        <v>2.5</v>
      </c>
    </row>
    <row r="26" spans="1:6" ht="15.5" x14ac:dyDescent="0.35">
      <c r="A26" s="36" t="s">
        <v>31</v>
      </c>
      <c r="B26" s="37">
        <v>19856163119</v>
      </c>
      <c r="C26" s="37">
        <v>11669087000</v>
      </c>
      <c r="D26" s="37">
        <v>9187958651</v>
      </c>
      <c r="E26" s="38">
        <f t="shared" si="2"/>
        <v>9.6901976685314188E-3</v>
      </c>
      <c r="F26" s="39">
        <f t="shared" si="1"/>
        <v>5</v>
      </c>
    </row>
    <row r="27" spans="1:6" ht="15.5" x14ac:dyDescent="0.35">
      <c r="A27" s="36" t="s">
        <v>32</v>
      </c>
      <c r="B27" s="37">
        <v>86586643289</v>
      </c>
      <c r="C27" s="37">
        <v>85991723222</v>
      </c>
      <c r="D27" s="37">
        <v>27057180931</v>
      </c>
      <c r="E27" s="38">
        <f t="shared" si="2"/>
        <v>4.7515486369719064E-2</v>
      </c>
      <c r="F27" s="39">
        <f t="shared" si="1"/>
        <v>7.5</v>
      </c>
    </row>
    <row r="28" spans="1:6" ht="15.5" x14ac:dyDescent="0.35">
      <c r="A28" s="36" t="s">
        <v>33</v>
      </c>
      <c r="B28" s="37">
        <v>4978258258</v>
      </c>
      <c r="C28" s="37">
        <v>4263454241</v>
      </c>
      <c r="D28" s="37">
        <v>13869767345</v>
      </c>
      <c r="E28" s="38">
        <f>+IFERROR((B29+C28+D28)/($B$31+$C$31+$D$31),"")</f>
        <v>5.886975418785005E-3</v>
      </c>
      <c r="F28" s="39">
        <f t="shared" si="1"/>
        <v>2.5</v>
      </c>
    </row>
    <row r="29" spans="1:6" ht="15.5" x14ac:dyDescent="0.35">
      <c r="A29" s="36" t="s">
        <v>34</v>
      </c>
      <c r="B29" s="37">
        <v>6600810417</v>
      </c>
      <c r="C29" s="37">
        <v>9612575000</v>
      </c>
      <c r="D29" s="37">
        <v>10819446198</v>
      </c>
      <c r="E29" s="38">
        <f>+IFERROR((B29+C29+D29)/($B$31+$C$31+$D$31),"")</f>
        <v>6.4341153596937529E-3</v>
      </c>
      <c r="F29" s="39">
        <f t="shared" si="1"/>
        <v>5</v>
      </c>
    </row>
    <row r="30" spans="1:6" ht="15.5" x14ac:dyDescent="0.35">
      <c r="A30" s="36" t="s">
        <v>35</v>
      </c>
      <c r="B30" s="37">
        <v>49331930509</v>
      </c>
      <c r="C30" s="37">
        <v>60390925480</v>
      </c>
      <c r="D30" s="37">
        <v>0</v>
      </c>
      <c r="E30" s="38">
        <f>+IFERROR((B30+C30+D30)/($B$31+$C$31+$D$31),"")</f>
        <v>2.6115263213364659E-2</v>
      </c>
      <c r="F30" s="39">
        <f t="shared" si="1"/>
        <v>7.5</v>
      </c>
    </row>
    <row r="31" spans="1:6" ht="15.5" x14ac:dyDescent="0.35">
      <c r="A31" s="41"/>
      <c r="B31" s="42">
        <f>+SUM(B3:B30)</f>
        <v>2041053573467</v>
      </c>
      <c r="C31" s="42">
        <f>+SUM(C3:C30)</f>
        <v>1970550256028</v>
      </c>
      <c r="D31" s="42">
        <f>+SUM(D3:D30)</f>
        <v>189879995981</v>
      </c>
    </row>
    <row r="32" spans="1:6" x14ac:dyDescent="0.3">
      <c r="A32" t="s">
        <v>121</v>
      </c>
      <c r="B32" s="43"/>
      <c r="C32" s="43"/>
      <c r="D32" s="43"/>
    </row>
    <row r="33" spans="1:4" x14ac:dyDescent="0.3">
      <c r="A33" t="s">
        <v>122</v>
      </c>
    </row>
    <row r="34" spans="1:4" x14ac:dyDescent="0.3">
      <c r="B34" s="70" t="s">
        <v>72</v>
      </c>
      <c r="C34" s="71" t="s">
        <v>5</v>
      </c>
      <c r="D34" s="71"/>
    </row>
    <row r="35" spans="1:4" x14ac:dyDescent="0.3">
      <c r="B35" s="70"/>
      <c r="C35" s="1" t="s">
        <v>37</v>
      </c>
      <c r="D35" s="1" t="s">
        <v>38</v>
      </c>
    </row>
    <row r="36" spans="1:4" x14ac:dyDescent="0.3">
      <c r="B36" s="21">
        <v>0</v>
      </c>
      <c r="C36" s="44"/>
      <c r="D36" s="44">
        <f>+PERCENTILE($E$3:$E$30,0.2)</f>
        <v>1.6411795590380021E-4</v>
      </c>
    </row>
    <row r="37" spans="1:4" x14ac:dyDescent="0.3">
      <c r="B37" s="21">
        <v>2.5</v>
      </c>
      <c r="C37" s="44">
        <f>+D36</f>
        <v>1.6411795590380021E-4</v>
      </c>
      <c r="D37" s="44">
        <f>+PERCENTILE($E$3:$E$30,0.6)</f>
        <v>6.4007461512369966E-3</v>
      </c>
    </row>
    <row r="38" spans="1:4" x14ac:dyDescent="0.3">
      <c r="B38" s="21">
        <v>5</v>
      </c>
      <c r="C38" s="44">
        <f>+D37</f>
        <v>6.4007461512369966E-3</v>
      </c>
      <c r="D38" s="44">
        <f>+PERCENTILE($E$3:$E$30,0.8)</f>
        <v>2.2253952105791383E-2</v>
      </c>
    </row>
    <row r="39" spans="1:4" x14ac:dyDescent="0.3">
      <c r="B39" s="21">
        <v>7.5</v>
      </c>
      <c r="C39" s="44">
        <f>+D38</f>
        <v>2.2253952105791383E-2</v>
      </c>
      <c r="D39" s="44">
        <f>+PERCENTILE($E$3:$E$30,0.9)</f>
        <v>8.2643773025560002E-2</v>
      </c>
    </row>
    <row r="40" spans="1:4" x14ac:dyDescent="0.3">
      <c r="B40" s="21">
        <v>10</v>
      </c>
      <c r="C40" s="44">
        <f>+D39</f>
        <v>8.2643773025560002E-2</v>
      </c>
      <c r="D40" s="44"/>
    </row>
  </sheetData>
  <mergeCells count="3">
    <mergeCell ref="A1:E1"/>
    <mergeCell ref="B34:B35"/>
    <mergeCell ref="C34:D34"/>
  </mergeCells>
  <pageMargins left="0.7" right="0.7" top="0.3" bottom="0.3" header="0.51180555555555496" footer="0.51180555555555496"/>
  <pageSetup orientation="portrait" useFirstPageNumber="1" horizontalDpi="300" verticalDpi="300"/>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1D41A"/>
  </sheetPr>
  <dimension ref="A1:N137"/>
  <sheetViews>
    <sheetView zoomScale="160" zoomScaleNormal="160" workbookViewId="0">
      <selection activeCell="C19" activeCellId="1" sqref="E19:E21 C19"/>
    </sheetView>
  </sheetViews>
  <sheetFormatPr defaultColWidth="10.83203125" defaultRowHeight="14" x14ac:dyDescent="0.3"/>
  <cols>
    <col min="1" max="1" width="5" customWidth="1"/>
    <col min="2" max="2" width="63.25" customWidth="1"/>
    <col min="3" max="3" width="24.5" customWidth="1"/>
    <col min="4" max="4" width="20" customWidth="1"/>
    <col min="5" max="5" width="18.25" customWidth="1"/>
    <col min="6" max="6" width="16.33203125" customWidth="1"/>
    <col min="7" max="7" width="10.5" hidden="1" customWidth="1"/>
    <col min="8" max="8" width="10.5" customWidth="1"/>
    <col min="9" max="9" width="2.83203125" hidden="1" customWidth="1"/>
    <col min="10" max="10" width="16.08203125" hidden="1" customWidth="1"/>
    <col min="11" max="11" width="19.75" hidden="1" customWidth="1"/>
    <col min="12" max="14" width="10.83203125" hidden="1"/>
  </cols>
  <sheetData>
    <row r="1" spans="1:14" ht="15" customHeight="1" x14ac:dyDescent="0.3">
      <c r="B1" s="72" t="s">
        <v>123</v>
      </c>
      <c r="C1" s="72"/>
      <c r="D1" s="72"/>
      <c r="E1" s="72"/>
      <c r="G1" s="73"/>
      <c r="H1" s="73"/>
      <c r="J1" s="73"/>
      <c r="K1" s="73"/>
      <c r="L1" s="45"/>
    </row>
    <row r="2" spans="1:14" x14ac:dyDescent="0.3">
      <c r="B2" s="1" t="s">
        <v>39</v>
      </c>
      <c r="C2" s="1" t="s">
        <v>124</v>
      </c>
      <c r="D2" s="1" t="s">
        <v>113</v>
      </c>
      <c r="E2" s="1" t="s">
        <v>72</v>
      </c>
      <c r="J2" s="1" t="s">
        <v>125</v>
      </c>
      <c r="K2" s="1" t="s">
        <v>126</v>
      </c>
      <c r="L2" s="1"/>
      <c r="M2" s="1" t="s">
        <v>127</v>
      </c>
      <c r="N2" s="1" t="s">
        <v>128</v>
      </c>
    </row>
    <row r="3" spans="1:14" x14ac:dyDescent="0.3">
      <c r="A3">
        <v>1</v>
      </c>
      <c r="B3" t="s">
        <v>43</v>
      </c>
      <c r="C3" s="46">
        <f t="shared" ref="C3:C27" ca="1" si="0">+SUMIF($B$33:$B$130,B3,$H$33:$H$98)</f>
        <v>19</v>
      </c>
      <c r="D3" s="47">
        <f t="shared" ref="D3:D27" ca="1" si="1">+C3/$C$28</f>
        <v>1.532258064516129E-2</v>
      </c>
      <c r="E3" s="12">
        <f t="shared" ref="E3:E27" ca="1" si="2">+IF(D3&gt;=$C$137,$B$137,IF(AND(D3&gt;=$C$136,D3&lt;$D$136),$B$136,IF(AND(D3&gt;=$C$135,B135&lt;$D$135),$B$135,IF(AND(D3&gt;=$C$134,D3&lt;$D$134),$B$134,$B$133))))</f>
        <v>2.5</v>
      </c>
      <c r="J3" t="s">
        <v>129</v>
      </c>
      <c r="K3" t="s">
        <v>130</v>
      </c>
      <c r="L3" t="str">
        <f t="shared" ref="L3:L27" si="3">+J3&amp;K3</f>
        <v>1- Rara vez1- Insignificante</v>
      </c>
      <c r="M3">
        <v>1</v>
      </c>
    </row>
    <row r="4" spans="1:14" x14ac:dyDescent="0.3">
      <c r="A4">
        <v>2</v>
      </c>
      <c r="B4" t="s">
        <v>44</v>
      </c>
      <c r="C4" s="46">
        <f t="shared" ca="1" si="0"/>
        <v>3</v>
      </c>
      <c r="D4" s="47">
        <f t="shared" ca="1" si="1"/>
        <v>2.4193548387096775E-3</v>
      </c>
      <c r="E4" s="12">
        <f t="shared" ca="1" si="2"/>
        <v>0</v>
      </c>
      <c r="J4" t="s">
        <v>129</v>
      </c>
      <c r="K4" t="s">
        <v>131</v>
      </c>
      <c r="L4" t="str">
        <f t="shared" si="3"/>
        <v>1- Rara vez2- Menor</v>
      </c>
      <c r="M4">
        <v>2</v>
      </c>
    </row>
    <row r="5" spans="1:14" x14ac:dyDescent="0.3">
      <c r="A5">
        <v>3</v>
      </c>
      <c r="B5" t="s">
        <v>45</v>
      </c>
      <c r="C5" s="46">
        <f t="shared" ca="1" si="0"/>
        <v>12</v>
      </c>
      <c r="D5" s="47">
        <f t="shared" ca="1" si="1"/>
        <v>9.6774193548387101E-3</v>
      </c>
      <c r="E5" s="12">
        <f t="shared" ca="1" si="2"/>
        <v>0</v>
      </c>
      <c r="J5" t="s">
        <v>129</v>
      </c>
      <c r="K5" t="s">
        <v>132</v>
      </c>
      <c r="L5" t="str">
        <f t="shared" si="3"/>
        <v>1- Rara vez3- Moderado</v>
      </c>
      <c r="M5">
        <v>3</v>
      </c>
      <c r="N5">
        <v>5</v>
      </c>
    </row>
    <row r="6" spans="1:14" x14ac:dyDescent="0.3">
      <c r="A6">
        <v>4</v>
      </c>
      <c r="B6" t="s">
        <v>46</v>
      </c>
      <c r="C6" s="46">
        <f t="shared" ca="1" si="0"/>
        <v>14</v>
      </c>
      <c r="D6" s="47">
        <f t="shared" ca="1" si="1"/>
        <v>1.1290322580645161E-2</v>
      </c>
      <c r="E6" s="12">
        <f t="shared" ca="1" si="2"/>
        <v>0</v>
      </c>
      <c r="J6" t="s">
        <v>129</v>
      </c>
      <c r="K6" t="s">
        <v>133</v>
      </c>
      <c r="L6" t="str">
        <f t="shared" si="3"/>
        <v>1- Rara vez4- Mayor</v>
      </c>
      <c r="M6">
        <v>4</v>
      </c>
      <c r="N6">
        <v>10</v>
      </c>
    </row>
    <row r="7" spans="1:14" x14ac:dyDescent="0.3">
      <c r="A7">
        <v>5</v>
      </c>
      <c r="B7" t="s">
        <v>47</v>
      </c>
      <c r="C7" s="46">
        <f t="shared" ca="1" si="0"/>
        <v>26</v>
      </c>
      <c r="D7" s="47">
        <f t="shared" ca="1" si="1"/>
        <v>2.0967741935483872E-2</v>
      </c>
      <c r="E7" s="12">
        <f t="shared" ca="1" si="2"/>
        <v>2.5</v>
      </c>
      <c r="J7" t="s">
        <v>129</v>
      </c>
      <c r="K7" t="s">
        <v>134</v>
      </c>
      <c r="L7" t="str">
        <f t="shared" si="3"/>
        <v>1- Rara vez5- Catastrófico</v>
      </c>
      <c r="M7">
        <v>5</v>
      </c>
      <c r="N7">
        <v>20</v>
      </c>
    </row>
    <row r="8" spans="1:14" x14ac:dyDescent="0.3">
      <c r="A8">
        <v>6</v>
      </c>
      <c r="B8" t="s">
        <v>48</v>
      </c>
      <c r="C8" s="46">
        <f t="shared" ca="1" si="0"/>
        <v>26</v>
      </c>
      <c r="D8" s="47">
        <f t="shared" ca="1" si="1"/>
        <v>2.0967741935483872E-2</v>
      </c>
      <c r="E8" s="12">
        <f t="shared" ca="1" si="2"/>
        <v>2.5</v>
      </c>
      <c r="J8" t="s">
        <v>135</v>
      </c>
      <c r="K8" t="s">
        <v>130</v>
      </c>
      <c r="L8" t="str">
        <f t="shared" si="3"/>
        <v>2- Improbable1- Insignificante</v>
      </c>
      <c r="M8">
        <v>2</v>
      </c>
    </row>
    <row r="9" spans="1:14" x14ac:dyDescent="0.3">
      <c r="A9">
        <v>7</v>
      </c>
      <c r="B9" t="s">
        <v>49</v>
      </c>
      <c r="C9" s="46">
        <f t="shared" ca="1" si="0"/>
        <v>24</v>
      </c>
      <c r="D9" s="47">
        <f t="shared" ca="1" si="1"/>
        <v>1.935483870967742E-2</v>
      </c>
      <c r="E9" s="12">
        <f t="shared" ca="1" si="2"/>
        <v>2.5</v>
      </c>
      <c r="J9" t="s">
        <v>135</v>
      </c>
      <c r="K9" t="s">
        <v>131</v>
      </c>
      <c r="L9" t="str">
        <f t="shared" si="3"/>
        <v>2- Improbable2- Menor</v>
      </c>
      <c r="M9">
        <v>4</v>
      </c>
    </row>
    <row r="10" spans="1:14" x14ac:dyDescent="0.3">
      <c r="A10">
        <v>8</v>
      </c>
      <c r="B10" t="s">
        <v>50</v>
      </c>
      <c r="C10" s="46">
        <f t="shared" ca="1" si="0"/>
        <v>16</v>
      </c>
      <c r="D10" s="47">
        <f t="shared" ca="1" si="1"/>
        <v>1.2903225806451613E-2</v>
      </c>
      <c r="E10" s="12">
        <f t="shared" ca="1" si="2"/>
        <v>0</v>
      </c>
      <c r="J10" t="s">
        <v>135</v>
      </c>
      <c r="K10" t="s">
        <v>132</v>
      </c>
      <c r="L10" t="str">
        <f t="shared" si="3"/>
        <v>2- Improbable3- Moderado</v>
      </c>
      <c r="M10">
        <v>6</v>
      </c>
      <c r="N10">
        <v>10</v>
      </c>
    </row>
    <row r="11" spans="1:14" x14ac:dyDescent="0.3">
      <c r="A11">
        <v>9</v>
      </c>
      <c r="B11" t="s">
        <v>51</v>
      </c>
      <c r="C11" s="46">
        <f t="shared" ca="1" si="0"/>
        <v>68</v>
      </c>
      <c r="D11" s="47">
        <f t="shared" ca="1" si="1"/>
        <v>5.4838709677419356E-2</v>
      </c>
      <c r="E11" s="12">
        <f t="shared" ca="1" si="2"/>
        <v>5</v>
      </c>
      <c r="J11" t="s">
        <v>135</v>
      </c>
      <c r="K11" t="s">
        <v>133</v>
      </c>
      <c r="L11" t="str">
        <f t="shared" si="3"/>
        <v>2- Improbable4- Mayor</v>
      </c>
      <c r="M11">
        <v>8</v>
      </c>
      <c r="N11">
        <v>20</v>
      </c>
    </row>
    <row r="12" spans="1:14" x14ac:dyDescent="0.3">
      <c r="A12">
        <v>10</v>
      </c>
      <c r="B12" t="s">
        <v>52</v>
      </c>
      <c r="C12" s="46">
        <f t="shared" ca="1" si="0"/>
        <v>28</v>
      </c>
      <c r="D12" s="47">
        <f t="shared" ca="1" si="1"/>
        <v>2.2580645161290321E-2</v>
      </c>
      <c r="E12" s="12">
        <f t="shared" ca="1" si="2"/>
        <v>2.5</v>
      </c>
      <c r="J12" t="s">
        <v>135</v>
      </c>
      <c r="K12" t="s">
        <v>134</v>
      </c>
      <c r="L12" t="str">
        <f t="shared" si="3"/>
        <v>2- Improbable5- Catastrófico</v>
      </c>
      <c r="M12">
        <v>10</v>
      </c>
      <c r="N12">
        <v>40</v>
      </c>
    </row>
    <row r="13" spans="1:14" x14ac:dyDescent="0.3">
      <c r="A13">
        <v>11</v>
      </c>
      <c r="B13" t="s">
        <v>53</v>
      </c>
      <c r="C13" s="46">
        <f t="shared" ca="1" si="0"/>
        <v>138</v>
      </c>
      <c r="D13" s="47">
        <f t="shared" ca="1" si="1"/>
        <v>0.11129032258064517</v>
      </c>
      <c r="E13" s="12">
        <f t="shared" ca="1" si="2"/>
        <v>10</v>
      </c>
      <c r="J13" t="s">
        <v>136</v>
      </c>
      <c r="K13" t="s">
        <v>130</v>
      </c>
      <c r="L13" t="str">
        <f t="shared" si="3"/>
        <v>3- Posible1- Insignificante</v>
      </c>
      <c r="M13">
        <v>3</v>
      </c>
    </row>
    <row r="14" spans="1:14" x14ac:dyDescent="0.3">
      <c r="A14">
        <v>12</v>
      </c>
      <c r="B14" t="s">
        <v>54</v>
      </c>
      <c r="C14" s="46">
        <f t="shared" ca="1" si="0"/>
        <v>20</v>
      </c>
      <c r="D14" s="47">
        <f t="shared" ca="1" si="1"/>
        <v>1.6129032258064516E-2</v>
      </c>
      <c r="E14" s="12">
        <f t="shared" ca="1" si="2"/>
        <v>2.5</v>
      </c>
      <c r="J14" t="s">
        <v>136</v>
      </c>
      <c r="K14" t="s">
        <v>131</v>
      </c>
      <c r="L14" t="str">
        <f t="shared" si="3"/>
        <v>3- Posible2- Menor</v>
      </c>
      <c r="M14">
        <v>6</v>
      </c>
    </row>
    <row r="15" spans="1:14" x14ac:dyDescent="0.3">
      <c r="A15">
        <v>13</v>
      </c>
      <c r="B15" t="s">
        <v>55</v>
      </c>
      <c r="C15" s="46">
        <f t="shared" ca="1" si="0"/>
        <v>170</v>
      </c>
      <c r="D15" s="47">
        <f t="shared" ca="1" si="1"/>
        <v>0.13709677419354838</v>
      </c>
      <c r="E15" s="12">
        <f t="shared" ca="1" si="2"/>
        <v>10</v>
      </c>
      <c r="J15" t="s">
        <v>136</v>
      </c>
      <c r="K15" t="s">
        <v>132</v>
      </c>
      <c r="L15" t="str">
        <f t="shared" si="3"/>
        <v>3- Posible3- Moderado</v>
      </c>
      <c r="M15">
        <v>9</v>
      </c>
      <c r="N15">
        <v>15</v>
      </c>
    </row>
    <row r="16" spans="1:14" x14ac:dyDescent="0.3">
      <c r="A16">
        <v>14</v>
      </c>
      <c r="B16" t="s">
        <v>56</v>
      </c>
      <c r="C16" s="46">
        <f t="shared" ca="1" si="0"/>
        <v>105</v>
      </c>
      <c r="D16" s="47">
        <f t="shared" ca="1" si="1"/>
        <v>8.4677419354838704E-2</v>
      </c>
      <c r="E16" s="12">
        <f t="shared" ca="1" si="2"/>
        <v>7.5</v>
      </c>
      <c r="J16" t="s">
        <v>136</v>
      </c>
      <c r="K16" t="s">
        <v>133</v>
      </c>
      <c r="L16" t="str">
        <f t="shared" si="3"/>
        <v>3- Posible4- Mayor</v>
      </c>
      <c r="M16">
        <v>12</v>
      </c>
      <c r="N16">
        <v>30</v>
      </c>
    </row>
    <row r="17" spans="1:14" x14ac:dyDescent="0.3">
      <c r="A17">
        <v>15</v>
      </c>
      <c r="B17" t="s">
        <v>57</v>
      </c>
      <c r="C17" s="46">
        <f t="shared" ca="1" si="0"/>
        <v>100</v>
      </c>
      <c r="D17" s="47">
        <f t="shared" ca="1" si="1"/>
        <v>8.0645161290322578E-2</v>
      </c>
      <c r="E17" s="12">
        <f t="shared" ca="1" si="2"/>
        <v>7.5</v>
      </c>
      <c r="J17" t="s">
        <v>136</v>
      </c>
      <c r="K17" t="s">
        <v>134</v>
      </c>
      <c r="L17" t="str">
        <f t="shared" si="3"/>
        <v>3- Posible5- Catastrófico</v>
      </c>
      <c r="M17">
        <v>15</v>
      </c>
      <c r="N17">
        <v>60</v>
      </c>
    </row>
    <row r="18" spans="1:14" x14ac:dyDescent="0.3">
      <c r="A18">
        <v>16</v>
      </c>
      <c r="B18" t="s">
        <v>58</v>
      </c>
      <c r="C18" s="46">
        <f t="shared" ca="1" si="0"/>
        <v>29</v>
      </c>
      <c r="D18" s="47">
        <f t="shared" ca="1" si="1"/>
        <v>2.3387096774193549E-2</v>
      </c>
      <c r="E18" s="12">
        <f t="shared" ca="1" si="2"/>
        <v>2.5</v>
      </c>
      <c r="J18" t="s">
        <v>137</v>
      </c>
      <c r="K18" t="s">
        <v>130</v>
      </c>
      <c r="L18" t="str">
        <f t="shared" si="3"/>
        <v>4-Probable1- Insignificante</v>
      </c>
      <c r="M18">
        <v>4</v>
      </c>
    </row>
    <row r="19" spans="1:14" x14ac:dyDescent="0.3">
      <c r="A19">
        <v>17</v>
      </c>
      <c r="B19" t="s">
        <v>59</v>
      </c>
      <c r="C19" s="46">
        <f t="shared" ca="1" si="0"/>
        <v>77</v>
      </c>
      <c r="D19" s="47">
        <f t="shared" ca="1" si="1"/>
        <v>6.2096774193548386E-2</v>
      </c>
      <c r="E19" s="12">
        <f t="shared" ca="1" si="2"/>
        <v>5</v>
      </c>
      <c r="J19" t="s">
        <v>137</v>
      </c>
      <c r="K19" t="s">
        <v>131</v>
      </c>
      <c r="L19" t="str">
        <f t="shared" si="3"/>
        <v>4-Probable2- Menor</v>
      </c>
      <c r="M19">
        <v>8</v>
      </c>
    </row>
    <row r="20" spans="1:14" x14ac:dyDescent="0.3">
      <c r="A20">
        <v>18</v>
      </c>
      <c r="B20" t="s">
        <v>60</v>
      </c>
      <c r="C20" s="46">
        <f t="shared" ca="1" si="0"/>
        <v>140</v>
      </c>
      <c r="D20" s="47">
        <f t="shared" ca="1" si="1"/>
        <v>0.11290322580645161</v>
      </c>
      <c r="E20" s="12">
        <f t="shared" ca="1" si="2"/>
        <v>10</v>
      </c>
      <c r="J20" t="s">
        <v>137</v>
      </c>
      <c r="K20" t="s">
        <v>132</v>
      </c>
      <c r="L20" t="str">
        <f t="shared" si="3"/>
        <v>4-Probable3- Moderado</v>
      </c>
      <c r="M20">
        <v>12</v>
      </c>
      <c r="N20">
        <v>20</v>
      </c>
    </row>
    <row r="21" spans="1:14" x14ac:dyDescent="0.3">
      <c r="A21">
        <v>19</v>
      </c>
      <c r="B21" t="s">
        <v>61</v>
      </c>
      <c r="C21" s="46">
        <f t="shared" ca="1" si="0"/>
        <v>4</v>
      </c>
      <c r="D21" s="47">
        <f t="shared" ca="1" si="1"/>
        <v>3.2258064516129032E-3</v>
      </c>
      <c r="E21" s="12">
        <f t="shared" ca="1" si="2"/>
        <v>0</v>
      </c>
      <c r="J21" t="s">
        <v>137</v>
      </c>
      <c r="K21" t="s">
        <v>133</v>
      </c>
      <c r="L21" t="str">
        <f t="shared" si="3"/>
        <v>4-Probable4- Mayor</v>
      </c>
      <c r="M21">
        <v>16</v>
      </c>
      <c r="N21">
        <v>40</v>
      </c>
    </row>
    <row r="22" spans="1:14" x14ac:dyDescent="0.3">
      <c r="A22">
        <v>20</v>
      </c>
      <c r="B22" t="s">
        <v>62</v>
      </c>
      <c r="C22" s="46">
        <f t="shared" ca="1" si="0"/>
        <v>26</v>
      </c>
      <c r="D22" s="47">
        <f t="shared" ca="1" si="1"/>
        <v>2.0967741935483872E-2</v>
      </c>
      <c r="E22" s="12">
        <f t="shared" ca="1" si="2"/>
        <v>2.5</v>
      </c>
      <c r="J22" t="s">
        <v>137</v>
      </c>
      <c r="K22" t="s">
        <v>134</v>
      </c>
      <c r="L22" t="str">
        <f t="shared" si="3"/>
        <v>4-Probable5- Catastrófico</v>
      </c>
      <c r="M22">
        <v>20</v>
      </c>
      <c r="N22">
        <v>80</v>
      </c>
    </row>
    <row r="23" spans="1:14" x14ac:dyDescent="0.3">
      <c r="A23">
        <v>21</v>
      </c>
      <c r="B23" t="s">
        <v>63</v>
      </c>
      <c r="C23" s="46">
        <f t="shared" ca="1" si="0"/>
        <v>27</v>
      </c>
      <c r="D23" s="47">
        <f t="shared" ca="1" si="1"/>
        <v>2.1774193548387097E-2</v>
      </c>
      <c r="E23" s="12">
        <f t="shared" ca="1" si="2"/>
        <v>2.5</v>
      </c>
      <c r="J23" t="s">
        <v>138</v>
      </c>
      <c r="K23" t="s">
        <v>130</v>
      </c>
      <c r="L23" t="str">
        <f t="shared" si="3"/>
        <v>5-Casi seguro1- Insignificante</v>
      </c>
      <c r="M23">
        <v>5</v>
      </c>
    </row>
    <row r="24" spans="1:14" x14ac:dyDescent="0.3">
      <c r="A24">
        <v>22</v>
      </c>
      <c r="B24" t="s">
        <v>64</v>
      </c>
      <c r="C24" s="46">
        <f t="shared" ca="1" si="0"/>
        <v>90</v>
      </c>
      <c r="D24" s="47">
        <f t="shared" ca="1" si="1"/>
        <v>7.2580645161290328E-2</v>
      </c>
      <c r="E24" s="12">
        <f t="shared" ca="1" si="2"/>
        <v>5</v>
      </c>
      <c r="J24" t="s">
        <v>138</v>
      </c>
      <c r="K24" t="s">
        <v>131</v>
      </c>
      <c r="L24" t="str">
        <f t="shared" si="3"/>
        <v>5-Casi seguro2- Menor</v>
      </c>
      <c r="M24">
        <v>10</v>
      </c>
    </row>
    <row r="25" spans="1:14" x14ac:dyDescent="0.3">
      <c r="A25">
        <v>23</v>
      </c>
      <c r="B25" t="s">
        <v>65</v>
      </c>
      <c r="C25" s="46">
        <f t="shared" ca="1" si="0"/>
        <v>18</v>
      </c>
      <c r="D25" s="47">
        <f t="shared" ca="1" si="1"/>
        <v>1.4516129032258065E-2</v>
      </c>
      <c r="E25" s="12">
        <f t="shared" ca="1" si="2"/>
        <v>2.5</v>
      </c>
      <c r="J25" t="s">
        <v>138</v>
      </c>
      <c r="K25" t="s">
        <v>132</v>
      </c>
      <c r="L25" t="str">
        <f t="shared" si="3"/>
        <v>5-Casi seguro3- Moderado</v>
      </c>
      <c r="M25">
        <v>15</v>
      </c>
      <c r="N25">
        <v>25</v>
      </c>
    </row>
    <row r="26" spans="1:14" x14ac:dyDescent="0.3">
      <c r="A26">
        <v>24</v>
      </c>
      <c r="B26" t="s">
        <v>66</v>
      </c>
      <c r="C26" s="46">
        <f t="shared" ca="1" si="0"/>
        <v>30</v>
      </c>
      <c r="D26" s="47">
        <f t="shared" ca="1" si="1"/>
        <v>2.4193548387096774E-2</v>
      </c>
      <c r="E26" s="12">
        <f t="shared" ca="1" si="2"/>
        <v>5</v>
      </c>
      <c r="J26" t="s">
        <v>138</v>
      </c>
      <c r="K26" t="s">
        <v>133</v>
      </c>
      <c r="L26" t="str">
        <f t="shared" si="3"/>
        <v>5-Casi seguro4- Mayor</v>
      </c>
      <c r="M26">
        <v>20</v>
      </c>
      <c r="N26">
        <v>50</v>
      </c>
    </row>
    <row r="27" spans="1:14" x14ac:dyDescent="0.3">
      <c r="A27">
        <v>25</v>
      </c>
      <c r="B27" t="s">
        <v>67</v>
      </c>
      <c r="C27" s="46">
        <f t="shared" ca="1" si="0"/>
        <v>30</v>
      </c>
      <c r="D27" s="47">
        <f t="shared" ca="1" si="1"/>
        <v>2.4193548387096774E-2</v>
      </c>
      <c r="E27" s="12">
        <f t="shared" ca="1" si="2"/>
        <v>5</v>
      </c>
      <c r="J27" t="s">
        <v>138</v>
      </c>
      <c r="K27" t="s">
        <v>134</v>
      </c>
      <c r="L27" t="str">
        <f t="shared" si="3"/>
        <v>5-Casi seguro5- Catastrófico</v>
      </c>
      <c r="M27">
        <v>25</v>
      </c>
      <c r="N27">
        <v>100</v>
      </c>
    </row>
    <row r="28" spans="1:14" x14ac:dyDescent="0.3">
      <c r="B28" s="13" t="s">
        <v>73</v>
      </c>
      <c r="C28" s="48">
        <f ca="1">+SUM(C3:C27)</f>
        <v>1240</v>
      </c>
      <c r="D28" s="25">
        <f ca="1">+SUM(D3:D27)</f>
        <v>1.0000000000000002</v>
      </c>
    </row>
    <row r="29" spans="1:14" x14ac:dyDescent="0.3">
      <c r="B29" s="20" t="s">
        <v>139</v>
      </c>
    </row>
    <row r="30" spans="1:14" x14ac:dyDescent="0.3">
      <c r="B30" s="20" t="s">
        <v>140</v>
      </c>
    </row>
    <row r="31" spans="1:14" hidden="1" x14ac:dyDescent="0.3">
      <c r="B31" s="70" t="s">
        <v>141</v>
      </c>
      <c r="C31" s="70"/>
      <c r="D31" s="70"/>
      <c r="E31" s="70"/>
      <c r="F31" s="70"/>
      <c r="G31" s="70"/>
      <c r="H31" s="70"/>
    </row>
    <row r="32" spans="1:14" hidden="1" x14ac:dyDescent="0.3">
      <c r="B32" s="1" t="s">
        <v>39</v>
      </c>
      <c r="C32" s="1" t="s">
        <v>142</v>
      </c>
      <c r="D32" s="1" t="s">
        <v>143</v>
      </c>
      <c r="E32" s="1" t="s">
        <v>125</v>
      </c>
      <c r="F32" s="1" t="s">
        <v>126</v>
      </c>
      <c r="G32" s="1"/>
      <c r="H32" s="1" t="s">
        <v>144</v>
      </c>
    </row>
    <row r="33" spans="1:8" ht="14.5" hidden="1" x14ac:dyDescent="0.35">
      <c r="A33">
        <v>1</v>
      </c>
      <c r="B33" t="s">
        <v>48</v>
      </c>
      <c r="C33" s="49" t="s">
        <v>145</v>
      </c>
      <c r="D33" t="s">
        <v>146</v>
      </c>
      <c r="E33" t="s">
        <v>135</v>
      </c>
      <c r="F33" t="s">
        <v>132</v>
      </c>
      <c r="G33" t="str">
        <f t="shared" ref="G33:G64" si="4">+E33&amp;F33</f>
        <v>2- Improbable3- Moderado</v>
      </c>
      <c r="H33">
        <f t="shared" ref="H33:H64" si="5">+IF(D33="G",VLOOKUP(G33,$L$3:$M$27,2,0),VLOOKUP(G33,$L$3:$N$27,3,0))</f>
        <v>10</v>
      </c>
    </row>
    <row r="34" spans="1:8" ht="14.5" hidden="1" x14ac:dyDescent="0.35">
      <c r="A34">
        <v>2</v>
      </c>
      <c r="B34" t="s">
        <v>43</v>
      </c>
      <c r="C34" s="49" t="s">
        <v>147</v>
      </c>
      <c r="D34" t="s">
        <v>146</v>
      </c>
      <c r="E34" t="s">
        <v>135</v>
      </c>
      <c r="F34" t="s">
        <v>132</v>
      </c>
      <c r="G34" t="str">
        <f t="shared" si="4"/>
        <v>2- Improbable3- Moderado</v>
      </c>
      <c r="H34">
        <f t="shared" si="5"/>
        <v>10</v>
      </c>
    </row>
    <row r="35" spans="1:8" ht="14.5" hidden="1" x14ac:dyDescent="0.35">
      <c r="A35">
        <v>3</v>
      </c>
      <c r="B35" t="s">
        <v>53</v>
      </c>
      <c r="C35" s="49" t="s">
        <v>148</v>
      </c>
      <c r="D35" t="s">
        <v>146</v>
      </c>
      <c r="E35" t="s">
        <v>136</v>
      </c>
      <c r="F35" t="s">
        <v>133</v>
      </c>
      <c r="G35" t="str">
        <f t="shared" si="4"/>
        <v>3- Posible4- Mayor</v>
      </c>
      <c r="H35">
        <f t="shared" si="5"/>
        <v>30</v>
      </c>
    </row>
    <row r="36" spans="1:8" ht="14.5" hidden="1" x14ac:dyDescent="0.35">
      <c r="A36">
        <v>4</v>
      </c>
      <c r="B36" t="s">
        <v>53</v>
      </c>
      <c r="C36" s="49" t="s">
        <v>149</v>
      </c>
      <c r="D36" t="s">
        <v>146</v>
      </c>
      <c r="E36" t="s">
        <v>136</v>
      </c>
      <c r="F36" t="s">
        <v>133</v>
      </c>
      <c r="G36" t="str">
        <f t="shared" si="4"/>
        <v>3- Posible4- Mayor</v>
      </c>
      <c r="H36">
        <f t="shared" si="5"/>
        <v>30</v>
      </c>
    </row>
    <row r="37" spans="1:8" ht="14.5" hidden="1" x14ac:dyDescent="0.35">
      <c r="A37">
        <v>5</v>
      </c>
      <c r="B37" t="s">
        <v>51</v>
      </c>
      <c r="C37" s="49" t="s">
        <v>150</v>
      </c>
      <c r="D37" t="s">
        <v>146</v>
      </c>
      <c r="E37" t="s">
        <v>136</v>
      </c>
      <c r="F37" t="s">
        <v>133</v>
      </c>
      <c r="G37" t="str">
        <f t="shared" si="4"/>
        <v>3- Posible4- Mayor</v>
      </c>
      <c r="H37">
        <f t="shared" si="5"/>
        <v>30</v>
      </c>
    </row>
    <row r="38" spans="1:8" ht="14.5" hidden="1" x14ac:dyDescent="0.35">
      <c r="A38">
        <v>6</v>
      </c>
      <c r="B38" t="s">
        <v>51</v>
      </c>
      <c r="C38" s="49" t="s">
        <v>151</v>
      </c>
      <c r="D38" t="s">
        <v>146</v>
      </c>
      <c r="E38" t="s">
        <v>135</v>
      </c>
      <c r="F38" t="s">
        <v>133</v>
      </c>
      <c r="G38" t="str">
        <f t="shared" si="4"/>
        <v>2- Improbable4- Mayor</v>
      </c>
      <c r="H38">
        <f t="shared" si="5"/>
        <v>20</v>
      </c>
    </row>
    <row r="39" spans="1:8" ht="14.5" hidden="1" x14ac:dyDescent="0.35">
      <c r="A39">
        <v>7</v>
      </c>
      <c r="B39" t="s">
        <v>60</v>
      </c>
      <c r="C39" s="49" t="s">
        <v>152</v>
      </c>
      <c r="D39" t="s">
        <v>146</v>
      </c>
      <c r="E39" t="s">
        <v>129</v>
      </c>
      <c r="F39" t="s">
        <v>133</v>
      </c>
      <c r="G39" t="str">
        <f t="shared" si="4"/>
        <v>1- Rara vez4- Mayor</v>
      </c>
      <c r="H39">
        <f t="shared" si="5"/>
        <v>10</v>
      </c>
    </row>
    <row r="40" spans="1:8" ht="14.5" hidden="1" x14ac:dyDescent="0.35">
      <c r="A40">
        <v>8</v>
      </c>
      <c r="B40" t="s">
        <v>55</v>
      </c>
      <c r="C40" s="49" t="s">
        <v>153</v>
      </c>
      <c r="D40" t="s">
        <v>146</v>
      </c>
      <c r="E40" t="s">
        <v>129</v>
      </c>
      <c r="F40" t="s">
        <v>134</v>
      </c>
      <c r="G40" t="str">
        <f t="shared" si="4"/>
        <v>1- Rara vez5- Catastrófico</v>
      </c>
      <c r="H40">
        <f t="shared" si="5"/>
        <v>20</v>
      </c>
    </row>
    <row r="41" spans="1:8" ht="14.5" hidden="1" x14ac:dyDescent="0.35">
      <c r="A41">
        <v>9</v>
      </c>
      <c r="B41" t="s">
        <v>59</v>
      </c>
      <c r="C41" s="49" t="s">
        <v>154</v>
      </c>
      <c r="D41" t="s">
        <v>146</v>
      </c>
      <c r="E41" t="s">
        <v>137</v>
      </c>
      <c r="F41" t="s">
        <v>132</v>
      </c>
      <c r="G41" t="str">
        <f t="shared" si="4"/>
        <v>4-Probable3- Moderado</v>
      </c>
      <c r="H41">
        <f t="shared" si="5"/>
        <v>20</v>
      </c>
    </row>
    <row r="42" spans="1:8" ht="14.5" hidden="1" x14ac:dyDescent="0.35">
      <c r="A42">
        <v>10</v>
      </c>
      <c r="B42" t="s">
        <v>59</v>
      </c>
      <c r="C42" s="49" t="s">
        <v>155</v>
      </c>
      <c r="D42" t="s">
        <v>146</v>
      </c>
      <c r="E42" t="s">
        <v>136</v>
      </c>
      <c r="F42" t="s">
        <v>133</v>
      </c>
      <c r="G42" t="str">
        <f t="shared" si="4"/>
        <v>3- Posible4- Mayor</v>
      </c>
      <c r="H42">
        <f t="shared" si="5"/>
        <v>30</v>
      </c>
    </row>
    <row r="43" spans="1:8" ht="14.5" hidden="1" x14ac:dyDescent="0.35">
      <c r="A43">
        <v>11</v>
      </c>
      <c r="B43" t="s">
        <v>56</v>
      </c>
      <c r="C43" s="49" t="s">
        <v>156</v>
      </c>
      <c r="D43" t="s">
        <v>146</v>
      </c>
      <c r="E43" t="s">
        <v>129</v>
      </c>
      <c r="F43" t="s">
        <v>133</v>
      </c>
      <c r="G43" t="str">
        <f t="shared" si="4"/>
        <v>1- Rara vez4- Mayor</v>
      </c>
      <c r="H43">
        <f t="shared" si="5"/>
        <v>10</v>
      </c>
    </row>
    <row r="44" spans="1:8" ht="14.5" hidden="1" x14ac:dyDescent="0.35">
      <c r="A44">
        <v>12</v>
      </c>
      <c r="B44" t="s">
        <v>60</v>
      </c>
      <c r="C44" s="49" t="s">
        <v>157</v>
      </c>
      <c r="D44" t="s">
        <v>146</v>
      </c>
      <c r="E44" t="s">
        <v>136</v>
      </c>
      <c r="F44" t="s">
        <v>134</v>
      </c>
      <c r="G44" t="str">
        <f t="shared" si="4"/>
        <v>3- Posible5- Catastrófico</v>
      </c>
      <c r="H44">
        <f t="shared" si="5"/>
        <v>60</v>
      </c>
    </row>
    <row r="45" spans="1:8" ht="14.5" hidden="1" x14ac:dyDescent="0.35">
      <c r="A45">
        <v>13</v>
      </c>
      <c r="B45" t="s">
        <v>64</v>
      </c>
      <c r="C45" s="49" t="s">
        <v>158</v>
      </c>
      <c r="D45" t="s">
        <v>146</v>
      </c>
      <c r="E45" t="s">
        <v>136</v>
      </c>
      <c r="F45" t="s">
        <v>134</v>
      </c>
      <c r="G45" t="str">
        <f t="shared" si="4"/>
        <v>3- Posible5- Catastrófico</v>
      </c>
      <c r="H45">
        <f t="shared" si="5"/>
        <v>60</v>
      </c>
    </row>
    <row r="46" spans="1:8" ht="14.5" hidden="1" x14ac:dyDescent="0.35">
      <c r="A46">
        <v>14</v>
      </c>
      <c r="B46" t="s">
        <v>43</v>
      </c>
      <c r="C46" s="49" t="s">
        <v>159</v>
      </c>
      <c r="D46" t="s">
        <v>160</v>
      </c>
      <c r="E46" t="s">
        <v>136</v>
      </c>
      <c r="F46" t="s">
        <v>132</v>
      </c>
      <c r="G46" t="str">
        <f t="shared" si="4"/>
        <v>3- Posible3- Moderado</v>
      </c>
      <c r="H46">
        <f t="shared" si="5"/>
        <v>9</v>
      </c>
    </row>
    <row r="47" spans="1:8" ht="14.5" hidden="1" x14ac:dyDescent="0.35">
      <c r="A47">
        <v>15</v>
      </c>
      <c r="B47" t="s">
        <v>44</v>
      </c>
      <c r="C47" s="49" t="s">
        <v>161</v>
      </c>
      <c r="D47" t="s">
        <v>160</v>
      </c>
      <c r="E47" t="s">
        <v>129</v>
      </c>
      <c r="F47" t="s">
        <v>132</v>
      </c>
      <c r="G47" t="str">
        <f t="shared" si="4"/>
        <v>1- Rara vez3- Moderado</v>
      </c>
      <c r="H47">
        <f t="shared" si="5"/>
        <v>3</v>
      </c>
    </row>
    <row r="48" spans="1:8" ht="14.5" hidden="1" x14ac:dyDescent="0.35">
      <c r="A48">
        <v>16</v>
      </c>
      <c r="B48" t="s">
        <v>46</v>
      </c>
      <c r="C48" s="49" t="s">
        <v>162</v>
      </c>
      <c r="D48" t="s">
        <v>160</v>
      </c>
      <c r="E48" t="s">
        <v>136</v>
      </c>
      <c r="F48" t="s">
        <v>130</v>
      </c>
      <c r="G48" t="str">
        <f t="shared" si="4"/>
        <v>3- Posible1- Insignificante</v>
      </c>
      <c r="H48">
        <f t="shared" si="5"/>
        <v>3</v>
      </c>
    </row>
    <row r="49" spans="1:8" ht="14.5" hidden="1" x14ac:dyDescent="0.35">
      <c r="A49">
        <v>17</v>
      </c>
      <c r="B49" t="s">
        <v>46</v>
      </c>
      <c r="C49" s="49" t="s">
        <v>163</v>
      </c>
      <c r="D49" t="s">
        <v>160</v>
      </c>
      <c r="E49" t="s">
        <v>137</v>
      </c>
      <c r="F49" t="s">
        <v>130</v>
      </c>
      <c r="G49" t="str">
        <f t="shared" si="4"/>
        <v>4-Probable1- Insignificante</v>
      </c>
      <c r="H49">
        <f t="shared" si="5"/>
        <v>4</v>
      </c>
    </row>
    <row r="50" spans="1:8" ht="14.5" hidden="1" x14ac:dyDescent="0.35">
      <c r="A50">
        <v>18</v>
      </c>
      <c r="B50" t="s">
        <v>46</v>
      </c>
      <c r="C50" s="49" t="s">
        <v>164</v>
      </c>
      <c r="D50" t="s">
        <v>160</v>
      </c>
      <c r="E50" t="s">
        <v>137</v>
      </c>
      <c r="F50" t="s">
        <v>130</v>
      </c>
      <c r="G50" t="str">
        <f t="shared" si="4"/>
        <v>4-Probable1- Insignificante</v>
      </c>
      <c r="H50">
        <f t="shared" si="5"/>
        <v>4</v>
      </c>
    </row>
    <row r="51" spans="1:8" ht="14.5" hidden="1" x14ac:dyDescent="0.35">
      <c r="A51">
        <v>19</v>
      </c>
      <c r="B51" t="s">
        <v>46</v>
      </c>
      <c r="C51" s="49" t="s">
        <v>165</v>
      </c>
      <c r="D51" t="s">
        <v>160</v>
      </c>
      <c r="E51" t="s">
        <v>136</v>
      </c>
      <c r="F51" t="s">
        <v>130</v>
      </c>
      <c r="G51" t="str">
        <f t="shared" si="4"/>
        <v>3- Posible1- Insignificante</v>
      </c>
      <c r="H51">
        <f t="shared" si="5"/>
        <v>3</v>
      </c>
    </row>
    <row r="52" spans="1:8" ht="14.5" hidden="1" x14ac:dyDescent="0.35">
      <c r="A52">
        <v>20</v>
      </c>
      <c r="B52" t="s">
        <v>45</v>
      </c>
      <c r="C52" s="49" t="s">
        <v>166</v>
      </c>
      <c r="D52" t="s">
        <v>160</v>
      </c>
      <c r="E52" t="s">
        <v>135</v>
      </c>
      <c r="F52" t="s">
        <v>132</v>
      </c>
      <c r="G52" t="str">
        <f t="shared" si="4"/>
        <v>2- Improbable3- Moderado</v>
      </c>
      <c r="H52">
        <f t="shared" si="5"/>
        <v>6</v>
      </c>
    </row>
    <row r="53" spans="1:8" ht="14.5" hidden="1" x14ac:dyDescent="0.35">
      <c r="A53">
        <v>21</v>
      </c>
      <c r="B53" t="s">
        <v>45</v>
      </c>
      <c r="C53" s="49" t="s">
        <v>167</v>
      </c>
      <c r="D53" t="s">
        <v>160</v>
      </c>
      <c r="E53" t="s">
        <v>135</v>
      </c>
      <c r="F53" t="s">
        <v>132</v>
      </c>
      <c r="G53" t="str">
        <f t="shared" si="4"/>
        <v>2- Improbable3- Moderado</v>
      </c>
      <c r="H53">
        <f t="shared" si="5"/>
        <v>6</v>
      </c>
    </row>
    <row r="54" spans="1:8" ht="14.5" hidden="1" x14ac:dyDescent="0.35">
      <c r="A54">
        <v>22</v>
      </c>
      <c r="B54" t="s">
        <v>47</v>
      </c>
      <c r="C54" s="49" t="s">
        <v>168</v>
      </c>
      <c r="D54" t="s">
        <v>160</v>
      </c>
      <c r="E54" t="s">
        <v>137</v>
      </c>
      <c r="F54" t="s">
        <v>131</v>
      </c>
      <c r="G54" t="str">
        <f t="shared" si="4"/>
        <v>4-Probable2- Menor</v>
      </c>
      <c r="H54">
        <f t="shared" si="5"/>
        <v>8</v>
      </c>
    </row>
    <row r="55" spans="1:8" ht="14.5" hidden="1" x14ac:dyDescent="0.35">
      <c r="A55">
        <v>23</v>
      </c>
      <c r="B55" t="s">
        <v>47</v>
      </c>
      <c r="C55" s="49" t="s">
        <v>169</v>
      </c>
      <c r="D55" t="s">
        <v>160</v>
      </c>
      <c r="E55" t="s">
        <v>137</v>
      </c>
      <c r="F55" t="s">
        <v>132</v>
      </c>
      <c r="G55" t="str">
        <f t="shared" si="4"/>
        <v>4-Probable3- Moderado</v>
      </c>
      <c r="H55">
        <f t="shared" si="5"/>
        <v>12</v>
      </c>
    </row>
    <row r="56" spans="1:8" ht="14.5" hidden="1" x14ac:dyDescent="0.35">
      <c r="A56">
        <v>24</v>
      </c>
      <c r="B56" t="s">
        <v>47</v>
      </c>
      <c r="C56" s="49" t="s">
        <v>170</v>
      </c>
      <c r="D56" t="s">
        <v>160</v>
      </c>
      <c r="E56" t="s">
        <v>136</v>
      </c>
      <c r="F56" t="s">
        <v>131</v>
      </c>
      <c r="G56" t="str">
        <f t="shared" si="4"/>
        <v>3- Posible2- Menor</v>
      </c>
      <c r="H56">
        <f t="shared" si="5"/>
        <v>6</v>
      </c>
    </row>
    <row r="57" spans="1:8" ht="14.5" hidden="1" x14ac:dyDescent="0.35">
      <c r="A57">
        <v>25</v>
      </c>
      <c r="B57" t="s">
        <v>48</v>
      </c>
      <c r="C57" s="49" t="s">
        <v>171</v>
      </c>
      <c r="D57" t="s">
        <v>160</v>
      </c>
      <c r="E57" t="s">
        <v>137</v>
      </c>
      <c r="F57" t="s">
        <v>131</v>
      </c>
      <c r="G57" t="str">
        <f t="shared" si="4"/>
        <v>4-Probable2- Menor</v>
      </c>
      <c r="H57">
        <f t="shared" si="5"/>
        <v>8</v>
      </c>
    </row>
    <row r="58" spans="1:8" ht="14.5" hidden="1" x14ac:dyDescent="0.35">
      <c r="A58">
        <v>26</v>
      </c>
      <c r="B58" t="s">
        <v>48</v>
      </c>
      <c r="C58" s="49" t="s">
        <v>172</v>
      </c>
      <c r="D58" t="s">
        <v>160</v>
      </c>
      <c r="E58" t="s">
        <v>137</v>
      </c>
      <c r="F58" t="s">
        <v>131</v>
      </c>
      <c r="G58" t="str">
        <f t="shared" si="4"/>
        <v>4-Probable2- Menor</v>
      </c>
      <c r="H58">
        <f t="shared" si="5"/>
        <v>8</v>
      </c>
    </row>
    <row r="59" spans="1:8" ht="14.5" hidden="1" x14ac:dyDescent="0.35">
      <c r="A59">
        <v>27</v>
      </c>
      <c r="B59" t="s">
        <v>49</v>
      </c>
      <c r="C59" s="49" t="s">
        <v>173</v>
      </c>
      <c r="D59" t="s">
        <v>160</v>
      </c>
      <c r="E59" t="s">
        <v>136</v>
      </c>
      <c r="F59" t="s">
        <v>133</v>
      </c>
      <c r="G59" t="str">
        <f t="shared" si="4"/>
        <v>3- Posible4- Mayor</v>
      </c>
      <c r="H59">
        <f t="shared" si="5"/>
        <v>12</v>
      </c>
    </row>
    <row r="60" spans="1:8" ht="14.5" hidden="1" x14ac:dyDescent="0.35">
      <c r="A60">
        <v>28</v>
      </c>
      <c r="B60" t="s">
        <v>49</v>
      </c>
      <c r="C60" s="49" t="s">
        <v>174</v>
      </c>
      <c r="D60" t="s">
        <v>160</v>
      </c>
      <c r="E60" t="s">
        <v>136</v>
      </c>
      <c r="F60" t="s">
        <v>133</v>
      </c>
      <c r="G60" t="str">
        <f t="shared" si="4"/>
        <v>3- Posible4- Mayor</v>
      </c>
      <c r="H60">
        <f t="shared" si="5"/>
        <v>12</v>
      </c>
    </row>
    <row r="61" spans="1:8" ht="14.5" hidden="1" x14ac:dyDescent="0.35">
      <c r="A61">
        <v>29</v>
      </c>
      <c r="B61" t="s">
        <v>50</v>
      </c>
      <c r="C61" s="49" t="s">
        <v>175</v>
      </c>
      <c r="D61" t="s">
        <v>160</v>
      </c>
      <c r="E61" t="s">
        <v>137</v>
      </c>
      <c r="F61" t="s">
        <v>133</v>
      </c>
      <c r="G61" t="str">
        <f t="shared" si="4"/>
        <v>4-Probable4- Mayor</v>
      </c>
      <c r="H61">
        <f t="shared" si="5"/>
        <v>16</v>
      </c>
    </row>
    <row r="62" spans="1:8" ht="14.5" hidden="1" x14ac:dyDescent="0.35">
      <c r="A62">
        <v>30</v>
      </c>
      <c r="B62" t="s">
        <v>51</v>
      </c>
      <c r="C62" s="49" t="s">
        <v>176</v>
      </c>
      <c r="D62" t="s">
        <v>160</v>
      </c>
      <c r="E62" t="s">
        <v>136</v>
      </c>
      <c r="F62" t="s">
        <v>131</v>
      </c>
      <c r="G62" t="str">
        <f t="shared" si="4"/>
        <v>3- Posible2- Menor</v>
      </c>
      <c r="H62">
        <f t="shared" si="5"/>
        <v>6</v>
      </c>
    </row>
    <row r="63" spans="1:8" ht="14.5" hidden="1" x14ac:dyDescent="0.35">
      <c r="A63">
        <v>31</v>
      </c>
      <c r="B63" t="s">
        <v>51</v>
      </c>
      <c r="C63" s="49" t="s">
        <v>177</v>
      </c>
      <c r="D63" t="s">
        <v>160</v>
      </c>
      <c r="E63" t="s">
        <v>136</v>
      </c>
      <c r="F63" t="s">
        <v>131</v>
      </c>
      <c r="G63" t="str">
        <f t="shared" si="4"/>
        <v>3- Posible2- Menor</v>
      </c>
      <c r="H63">
        <f t="shared" si="5"/>
        <v>6</v>
      </c>
    </row>
    <row r="64" spans="1:8" ht="14.5" hidden="1" x14ac:dyDescent="0.35">
      <c r="A64">
        <v>32</v>
      </c>
      <c r="B64" t="s">
        <v>51</v>
      </c>
      <c r="C64" s="49" t="s">
        <v>178</v>
      </c>
      <c r="D64" t="s">
        <v>160</v>
      </c>
      <c r="E64" t="s">
        <v>135</v>
      </c>
      <c r="F64" t="s">
        <v>132</v>
      </c>
      <c r="G64" t="str">
        <f t="shared" si="4"/>
        <v>2- Improbable3- Moderado</v>
      </c>
      <c r="H64">
        <f t="shared" si="5"/>
        <v>6</v>
      </c>
    </row>
    <row r="65" spans="1:8" ht="14.5" hidden="1" x14ac:dyDescent="0.35">
      <c r="A65">
        <v>33</v>
      </c>
      <c r="B65" t="s">
        <v>52</v>
      </c>
      <c r="C65" s="49" t="s">
        <v>179</v>
      </c>
      <c r="D65" t="s">
        <v>160</v>
      </c>
      <c r="E65" t="s">
        <v>137</v>
      </c>
      <c r="F65" t="s">
        <v>132</v>
      </c>
      <c r="G65" t="str">
        <f t="shared" ref="G65:G96" si="6">+E65&amp;F65</f>
        <v>4-Probable3- Moderado</v>
      </c>
      <c r="H65">
        <f t="shared" ref="H65:H96" si="7">+IF(D65="G",VLOOKUP(G65,$L$3:$M$27,2,0),VLOOKUP(G65,$L$3:$N$27,3,0))</f>
        <v>12</v>
      </c>
    </row>
    <row r="66" spans="1:8" ht="14.5" hidden="1" x14ac:dyDescent="0.35">
      <c r="A66">
        <v>34</v>
      </c>
      <c r="B66" t="s">
        <v>52</v>
      </c>
      <c r="C66" s="49" t="s">
        <v>180</v>
      </c>
      <c r="D66" t="s">
        <v>160</v>
      </c>
      <c r="E66" t="s">
        <v>137</v>
      </c>
      <c r="F66" t="s">
        <v>133</v>
      </c>
      <c r="G66" t="str">
        <f t="shared" si="6"/>
        <v>4-Probable4- Mayor</v>
      </c>
      <c r="H66">
        <f t="shared" si="7"/>
        <v>16</v>
      </c>
    </row>
    <row r="67" spans="1:8" ht="15.5" hidden="1" x14ac:dyDescent="0.35">
      <c r="A67">
        <v>35</v>
      </c>
      <c r="B67" t="s">
        <v>53</v>
      </c>
      <c r="C67" s="50" t="s">
        <v>181</v>
      </c>
      <c r="D67" t="s">
        <v>160</v>
      </c>
      <c r="E67" t="s">
        <v>136</v>
      </c>
      <c r="F67" t="s">
        <v>131</v>
      </c>
      <c r="G67" t="str">
        <f t="shared" si="6"/>
        <v>3- Posible2- Menor</v>
      </c>
      <c r="H67">
        <f t="shared" si="7"/>
        <v>6</v>
      </c>
    </row>
    <row r="68" spans="1:8" ht="15.5" hidden="1" x14ac:dyDescent="0.35">
      <c r="A68">
        <v>36</v>
      </c>
      <c r="B68" t="s">
        <v>53</v>
      </c>
      <c r="C68" s="50" t="s">
        <v>182</v>
      </c>
      <c r="D68" t="s">
        <v>160</v>
      </c>
      <c r="E68" t="s">
        <v>136</v>
      </c>
      <c r="F68" t="s">
        <v>132</v>
      </c>
      <c r="G68" t="str">
        <f t="shared" si="6"/>
        <v>3- Posible3- Moderado</v>
      </c>
      <c r="H68">
        <f t="shared" si="7"/>
        <v>9</v>
      </c>
    </row>
    <row r="69" spans="1:8" ht="15.5" hidden="1" x14ac:dyDescent="0.35">
      <c r="A69">
        <v>37</v>
      </c>
      <c r="B69" t="s">
        <v>53</v>
      </c>
      <c r="C69" s="50" t="s">
        <v>183</v>
      </c>
      <c r="D69" t="s">
        <v>160</v>
      </c>
      <c r="E69" t="s">
        <v>137</v>
      </c>
      <c r="F69" t="s">
        <v>132</v>
      </c>
      <c r="G69" t="str">
        <f t="shared" si="6"/>
        <v>4-Probable3- Moderado</v>
      </c>
      <c r="H69">
        <f t="shared" si="7"/>
        <v>12</v>
      </c>
    </row>
    <row r="70" spans="1:8" ht="15.5" hidden="1" x14ac:dyDescent="0.35">
      <c r="A70">
        <v>38</v>
      </c>
      <c r="B70" t="s">
        <v>53</v>
      </c>
      <c r="C70" s="50" t="s">
        <v>184</v>
      </c>
      <c r="D70" t="s">
        <v>160</v>
      </c>
      <c r="E70" t="s">
        <v>136</v>
      </c>
      <c r="F70" t="s">
        <v>133</v>
      </c>
      <c r="G70" t="str">
        <f t="shared" si="6"/>
        <v>3- Posible4- Mayor</v>
      </c>
      <c r="H70">
        <f t="shared" si="7"/>
        <v>12</v>
      </c>
    </row>
    <row r="71" spans="1:8" ht="15.5" hidden="1" x14ac:dyDescent="0.35">
      <c r="A71">
        <v>39</v>
      </c>
      <c r="B71" t="s">
        <v>53</v>
      </c>
      <c r="C71" s="50" t="s">
        <v>185</v>
      </c>
      <c r="D71" t="s">
        <v>160</v>
      </c>
      <c r="E71" t="s">
        <v>136</v>
      </c>
      <c r="F71" t="s">
        <v>133</v>
      </c>
      <c r="G71" t="str">
        <f t="shared" si="6"/>
        <v>3- Posible4- Mayor</v>
      </c>
      <c r="H71">
        <f t="shared" si="7"/>
        <v>12</v>
      </c>
    </row>
    <row r="72" spans="1:8" ht="15.5" hidden="1" x14ac:dyDescent="0.35">
      <c r="A72">
        <v>40</v>
      </c>
      <c r="B72" t="s">
        <v>53</v>
      </c>
      <c r="C72" s="50" t="s">
        <v>186</v>
      </c>
      <c r="D72" t="s">
        <v>160</v>
      </c>
      <c r="E72" t="s">
        <v>136</v>
      </c>
      <c r="F72" t="s">
        <v>132</v>
      </c>
      <c r="G72" t="str">
        <f t="shared" si="6"/>
        <v>3- Posible3- Moderado</v>
      </c>
      <c r="H72">
        <f t="shared" si="7"/>
        <v>9</v>
      </c>
    </row>
    <row r="73" spans="1:8" ht="14.5" hidden="1" x14ac:dyDescent="0.35">
      <c r="A73">
        <v>41</v>
      </c>
      <c r="B73" t="s">
        <v>53</v>
      </c>
      <c r="C73" s="49" t="s">
        <v>187</v>
      </c>
      <c r="D73" t="s">
        <v>160</v>
      </c>
      <c r="E73" t="s">
        <v>136</v>
      </c>
      <c r="F73" t="s">
        <v>132</v>
      </c>
      <c r="G73" t="str">
        <f t="shared" si="6"/>
        <v>3- Posible3- Moderado</v>
      </c>
      <c r="H73">
        <f t="shared" si="7"/>
        <v>9</v>
      </c>
    </row>
    <row r="74" spans="1:8" ht="14.5" hidden="1" x14ac:dyDescent="0.35">
      <c r="A74">
        <v>42</v>
      </c>
      <c r="B74" t="s">
        <v>53</v>
      </c>
      <c r="C74" s="49" t="s">
        <v>188</v>
      </c>
      <c r="D74" t="s">
        <v>160</v>
      </c>
      <c r="E74" t="s">
        <v>136</v>
      </c>
      <c r="F74" t="s">
        <v>132</v>
      </c>
      <c r="G74" t="str">
        <f t="shared" si="6"/>
        <v>3- Posible3- Moderado</v>
      </c>
      <c r="H74">
        <f t="shared" si="7"/>
        <v>9</v>
      </c>
    </row>
    <row r="75" spans="1:8" ht="14.5" hidden="1" x14ac:dyDescent="0.35">
      <c r="A75">
        <v>43</v>
      </c>
      <c r="B75" t="s">
        <v>54</v>
      </c>
      <c r="C75" s="49" t="s">
        <v>189</v>
      </c>
      <c r="D75" t="s">
        <v>160</v>
      </c>
      <c r="E75" t="s">
        <v>137</v>
      </c>
      <c r="F75" t="s">
        <v>131</v>
      </c>
      <c r="G75" t="str">
        <f t="shared" si="6"/>
        <v>4-Probable2- Menor</v>
      </c>
      <c r="H75">
        <f t="shared" si="7"/>
        <v>8</v>
      </c>
    </row>
    <row r="76" spans="1:8" ht="14.5" hidden="1" x14ac:dyDescent="0.35">
      <c r="A76">
        <v>44</v>
      </c>
      <c r="B76" t="s">
        <v>54</v>
      </c>
      <c r="C76" s="49" t="s">
        <v>190</v>
      </c>
      <c r="D76" t="s">
        <v>160</v>
      </c>
      <c r="E76" t="s">
        <v>137</v>
      </c>
      <c r="F76" t="s">
        <v>132</v>
      </c>
      <c r="G76" t="str">
        <f t="shared" si="6"/>
        <v>4-Probable3- Moderado</v>
      </c>
      <c r="H76">
        <f t="shared" si="7"/>
        <v>12</v>
      </c>
    </row>
    <row r="77" spans="1:8" ht="14.5" hidden="1" x14ac:dyDescent="0.35">
      <c r="A77">
        <v>45</v>
      </c>
      <c r="B77" t="s">
        <v>55</v>
      </c>
      <c r="C77" s="49" t="s">
        <v>191</v>
      </c>
      <c r="D77" t="s">
        <v>160</v>
      </c>
      <c r="E77" t="s">
        <v>137</v>
      </c>
      <c r="F77" t="s">
        <v>133</v>
      </c>
      <c r="G77" t="str">
        <f t="shared" si="6"/>
        <v>4-Probable4- Mayor</v>
      </c>
      <c r="H77">
        <f t="shared" si="7"/>
        <v>16</v>
      </c>
    </row>
    <row r="78" spans="1:8" ht="14.5" hidden="1" x14ac:dyDescent="0.35">
      <c r="A78">
        <v>46</v>
      </c>
      <c r="B78" t="s">
        <v>55</v>
      </c>
      <c r="C78" s="49" t="s">
        <v>192</v>
      </c>
      <c r="D78" t="s">
        <v>160</v>
      </c>
      <c r="E78" t="s">
        <v>138</v>
      </c>
      <c r="F78" t="s">
        <v>133</v>
      </c>
      <c r="G78" t="str">
        <f t="shared" si="6"/>
        <v>5-Casi seguro4- Mayor</v>
      </c>
      <c r="H78">
        <f t="shared" si="7"/>
        <v>20</v>
      </c>
    </row>
    <row r="79" spans="1:8" ht="14.5" hidden="1" x14ac:dyDescent="0.35">
      <c r="A79">
        <v>47</v>
      </c>
      <c r="B79" t="s">
        <v>55</v>
      </c>
      <c r="C79" s="49" t="s">
        <v>193</v>
      </c>
      <c r="D79" t="s">
        <v>160</v>
      </c>
      <c r="E79" t="s">
        <v>138</v>
      </c>
      <c r="F79" t="s">
        <v>132</v>
      </c>
      <c r="G79" t="str">
        <f t="shared" si="6"/>
        <v>5-Casi seguro3- Moderado</v>
      </c>
      <c r="H79">
        <f t="shared" si="7"/>
        <v>15</v>
      </c>
    </row>
    <row r="80" spans="1:8" ht="14.5" hidden="1" x14ac:dyDescent="0.35">
      <c r="A80">
        <v>48</v>
      </c>
      <c r="B80" t="s">
        <v>55</v>
      </c>
      <c r="C80" s="49" t="s">
        <v>194</v>
      </c>
      <c r="D80" t="s">
        <v>160</v>
      </c>
      <c r="E80" t="s">
        <v>136</v>
      </c>
      <c r="F80" t="s">
        <v>132</v>
      </c>
      <c r="G80" t="str">
        <f t="shared" si="6"/>
        <v>3- Posible3- Moderado</v>
      </c>
      <c r="H80">
        <f t="shared" si="7"/>
        <v>9</v>
      </c>
    </row>
    <row r="81" spans="1:8" ht="14.5" hidden="1" x14ac:dyDescent="0.35">
      <c r="A81">
        <v>49</v>
      </c>
      <c r="B81" t="s">
        <v>55</v>
      </c>
      <c r="C81" s="49" t="s">
        <v>195</v>
      </c>
      <c r="D81" t="s">
        <v>160</v>
      </c>
      <c r="E81" t="s">
        <v>135</v>
      </c>
      <c r="F81" t="s">
        <v>131</v>
      </c>
      <c r="G81" t="str">
        <f t="shared" si="6"/>
        <v>2- Improbable2- Menor</v>
      </c>
      <c r="H81">
        <f t="shared" si="7"/>
        <v>4</v>
      </c>
    </row>
    <row r="82" spans="1:8" ht="14.5" hidden="1" x14ac:dyDescent="0.35">
      <c r="A82">
        <v>50</v>
      </c>
      <c r="B82" t="s">
        <v>55</v>
      </c>
      <c r="C82" s="49" t="s">
        <v>196</v>
      </c>
      <c r="D82" t="s">
        <v>160</v>
      </c>
      <c r="E82" t="s">
        <v>136</v>
      </c>
      <c r="F82" t="s">
        <v>133</v>
      </c>
      <c r="G82" t="str">
        <f t="shared" si="6"/>
        <v>3- Posible4- Mayor</v>
      </c>
      <c r="H82">
        <f t="shared" si="7"/>
        <v>12</v>
      </c>
    </row>
    <row r="83" spans="1:8" ht="14.5" hidden="1" x14ac:dyDescent="0.35">
      <c r="A83">
        <v>51</v>
      </c>
      <c r="B83" t="s">
        <v>55</v>
      </c>
      <c r="C83" s="49" t="s">
        <v>197</v>
      </c>
      <c r="D83" t="s">
        <v>160</v>
      </c>
      <c r="E83" t="s">
        <v>136</v>
      </c>
      <c r="F83" t="s">
        <v>133</v>
      </c>
      <c r="G83" t="str">
        <f t="shared" si="6"/>
        <v>3- Posible4- Mayor</v>
      </c>
      <c r="H83">
        <f t="shared" si="7"/>
        <v>12</v>
      </c>
    </row>
    <row r="84" spans="1:8" ht="14.5" hidden="1" x14ac:dyDescent="0.35">
      <c r="A84">
        <v>52</v>
      </c>
      <c r="B84" t="s">
        <v>55</v>
      </c>
      <c r="C84" s="49" t="s">
        <v>198</v>
      </c>
      <c r="D84" t="s">
        <v>160</v>
      </c>
      <c r="E84" t="s">
        <v>136</v>
      </c>
      <c r="F84" t="s">
        <v>133</v>
      </c>
      <c r="G84" t="str">
        <f t="shared" si="6"/>
        <v>3- Posible4- Mayor</v>
      </c>
      <c r="H84">
        <f t="shared" si="7"/>
        <v>12</v>
      </c>
    </row>
    <row r="85" spans="1:8" ht="14.5" hidden="1" x14ac:dyDescent="0.35">
      <c r="A85">
        <v>53</v>
      </c>
      <c r="B85" t="s">
        <v>55</v>
      </c>
      <c r="C85" s="49" t="s">
        <v>199</v>
      </c>
      <c r="D85" t="s">
        <v>160</v>
      </c>
      <c r="E85" t="s">
        <v>138</v>
      </c>
      <c r="F85" t="s">
        <v>134</v>
      </c>
      <c r="G85" t="str">
        <f t="shared" si="6"/>
        <v>5-Casi seguro5- Catastrófico</v>
      </c>
      <c r="H85">
        <f t="shared" si="7"/>
        <v>25</v>
      </c>
    </row>
    <row r="86" spans="1:8" ht="14.5" hidden="1" x14ac:dyDescent="0.35">
      <c r="A86">
        <v>54</v>
      </c>
      <c r="B86" t="s">
        <v>55</v>
      </c>
      <c r="C86" s="49" t="s">
        <v>200</v>
      </c>
      <c r="D86" t="s">
        <v>160</v>
      </c>
      <c r="E86" t="s">
        <v>138</v>
      </c>
      <c r="F86" t="s">
        <v>134</v>
      </c>
      <c r="G86" t="str">
        <f t="shared" si="6"/>
        <v>5-Casi seguro5- Catastrófico</v>
      </c>
      <c r="H86">
        <f t="shared" si="7"/>
        <v>25</v>
      </c>
    </row>
    <row r="87" spans="1:8" ht="14.5" hidden="1" x14ac:dyDescent="0.35">
      <c r="A87">
        <v>55</v>
      </c>
      <c r="B87" t="s">
        <v>56</v>
      </c>
      <c r="C87" s="49" t="s">
        <v>201</v>
      </c>
      <c r="D87" t="s">
        <v>160</v>
      </c>
      <c r="E87" t="s">
        <v>138</v>
      </c>
      <c r="F87" t="s">
        <v>134</v>
      </c>
      <c r="G87" t="str">
        <f t="shared" si="6"/>
        <v>5-Casi seguro5- Catastrófico</v>
      </c>
      <c r="H87">
        <f t="shared" si="7"/>
        <v>25</v>
      </c>
    </row>
    <row r="88" spans="1:8" ht="14.5" hidden="1" x14ac:dyDescent="0.35">
      <c r="A88">
        <v>56</v>
      </c>
      <c r="B88" t="s">
        <v>56</v>
      </c>
      <c r="C88" s="49" t="s">
        <v>202</v>
      </c>
      <c r="D88" t="s">
        <v>160</v>
      </c>
      <c r="E88" t="s">
        <v>138</v>
      </c>
      <c r="F88" t="s">
        <v>134</v>
      </c>
      <c r="G88" t="str">
        <f t="shared" si="6"/>
        <v>5-Casi seguro5- Catastrófico</v>
      </c>
      <c r="H88">
        <f t="shared" si="7"/>
        <v>25</v>
      </c>
    </row>
    <row r="89" spans="1:8" ht="14.5" hidden="1" x14ac:dyDescent="0.35">
      <c r="A89">
        <v>57</v>
      </c>
      <c r="B89" t="s">
        <v>56</v>
      </c>
      <c r="C89" s="49" t="s">
        <v>203</v>
      </c>
      <c r="D89" t="s">
        <v>160</v>
      </c>
      <c r="E89" t="s">
        <v>137</v>
      </c>
      <c r="F89" t="s">
        <v>134</v>
      </c>
      <c r="G89" t="str">
        <f t="shared" si="6"/>
        <v>4-Probable5- Catastrófico</v>
      </c>
      <c r="H89">
        <f t="shared" si="7"/>
        <v>20</v>
      </c>
    </row>
    <row r="90" spans="1:8" ht="14.5" hidden="1" x14ac:dyDescent="0.35">
      <c r="A90">
        <v>58</v>
      </c>
      <c r="B90" t="s">
        <v>56</v>
      </c>
      <c r="C90" s="49" t="s">
        <v>204</v>
      </c>
      <c r="D90" t="s">
        <v>160</v>
      </c>
      <c r="E90" t="s">
        <v>138</v>
      </c>
      <c r="F90" t="s">
        <v>134</v>
      </c>
      <c r="G90" t="str">
        <f t="shared" si="6"/>
        <v>5-Casi seguro5- Catastrófico</v>
      </c>
      <c r="H90">
        <f t="shared" si="7"/>
        <v>25</v>
      </c>
    </row>
    <row r="91" spans="1:8" ht="14.5" hidden="1" x14ac:dyDescent="0.35">
      <c r="A91">
        <v>59</v>
      </c>
      <c r="B91" t="s">
        <v>57</v>
      </c>
      <c r="C91" s="49" t="s">
        <v>205</v>
      </c>
      <c r="D91" t="s">
        <v>160</v>
      </c>
      <c r="E91" t="s">
        <v>136</v>
      </c>
      <c r="F91" t="s">
        <v>133</v>
      </c>
      <c r="G91" t="str">
        <f t="shared" si="6"/>
        <v>3- Posible4- Mayor</v>
      </c>
      <c r="H91">
        <f t="shared" si="7"/>
        <v>12</v>
      </c>
    </row>
    <row r="92" spans="1:8" ht="14.5" hidden="1" x14ac:dyDescent="0.35">
      <c r="A92">
        <v>60</v>
      </c>
      <c r="B92" t="s">
        <v>57</v>
      </c>
      <c r="C92" s="49" t="s">
        <v>206</v>
      </c>
      <c r="D92" t="s">
        <v>160</v>
      </c>
      <c r="E92" t="s">
        <v>137</v>
      </c>
      <c r="F92" t="s">
        <v>133</v>
      </c>
      <c r="G92" t="str">
        <f t="shared" si="6"/>
        <v>4-Probable4- Mayor</v>
      </c>
      <c r="H92">
        <f t="shared" si="7"/>
        <v>16</v>
      </c>
    </row>
    <row r="93" spans="1:8" ht="14.5" hidden="1" x14ac:dyDescent="0.35">
      <c r="A93">
        <v>61</v>
      </c>
      <c r="B93" t="s">
        <v>57</v>
      </c>
      <c r="C93" s="49" t="s">
        <v>207</v>
      </c>
      <c r="D93" t="s">
        <v>160</v>
      </c>
      <c r="E93" t="s">
        <v>137</v>
      </c>
      <c r="F93" t="s">
        <v>133</v>
      </c>
      <c r="G93" t="str">
        <f t="shared" si="6"/>
        <v>4-Probable4- Mayor</v>
      </c>
      <c r="H93">
        <f t="shared" si="7"/>
        <v>16</v>
      </c>
    </row>
    <row r="94" spans="1:8" ht="14.5" hidden="1" x14ac:dyDescent="0.35">
      <c r="A94">
        <v>62</v>
      </c>
      <c r="B94" t="s">
        <v>57</v>
      </c>
      <c r="C94" s="49" t="s">
        <v>208</v>
      </c>
      <c r="D94" t="s">
        <v>160</v>
      </c>
      <c r="E94" t="s">
        <v>137</v>
      </c>
      <c r="F94" t="s">
        <v>133</v>
      </c>
      <c r="G94" t="str">
        <f t="shared" si="6"/>
        <v>4-Probable4- Mayor</v>
      </c>
      <c r="H94">
        <f t="shared" si="7"/>
        <v>16</v>
      </c>
    </row>
    <row r="95" spans="1:8" ht="14.5" hidden="1" x14ac:dyDescent="0.35">
      <c r="A95">
        <v>63</v>
      </c>
      <c r="B95" t="s">
        <v>57</v>
      </c>
      <c r="C95" s="49" t="s">
        <v>209</v>
      </c>
      <c r="D95" t="s">
        <v>160</v>
      </c>
      <c r="E95" t="s">
        <v>136</v>
      </c>
      <c r="F95" t="s">
        <v>132</v>
      </c>
      <c r="G95" t="str">
        <f t="shared" si="6"/>
        <v>3- Posible3- Moderado</v>
      </c>
      <c r="H95">
        <f t="shared" si="7"/>
        <v>9</v>
      </c>
    </row>
    <row r="96" spans="1:8" ht="14.5" hidden="1" x14ac:dyDescent="0.35">
      <c r="A96">
        <v>64</v>
      </c>
      <c r="B96" t="s">
        <v>57</v>
      </c>
      <c r="C96" s="49" t="s">
        <v>210</v>
      </c>
      <c r="D96" t="s">
        <v>160</v>
      </c>
      <c r="E96" t="s">
        <v>136</v>
      </c>
      <c r="F96" t="s">
        <v>132</v>
      </c>
      <c r="G96" t="str">
        <f t="shared" si="6"/>
        <v>3- Posible3- Moderado</v>
      </c>
      <c r="H96">
        <f t="shared" si="7"/>
        <v>9</v>
      </c>
    </row>
    <row r="97" spans="1:8" ht="14.5" hidden="1" x14ac:dyDescent="0.35">
      <c r="A97">
        <v>65</v>
      </c>
      <c r="B97" t="s">
        <v>57</v>
      </c>
      <c r="C97" s="49" t="s">
        <v>211</v>
      </c>
      <c r="D97" t="s">
        <v>160</v>
      </c>
      <c r="E97" t="s">
        <v>135</v>
      </c>
      <c r="F97" t="s">
        <v>132</v>
      </c>
      <c r="G97" t="str">
        <f t="shared" ref="G97:G106" si="8">+E97&amp;F97</f>
        <v>2- Improbable3- Moderado</v>
      </c>
      <c r="H97">
        <f t="shared" ref="H97:H128" si="9">+IF(D97="G",VLOOKUP(G97,$L$3:$M$27,2,0),VLOOKUP(G97,$L$3:$N$27,3,0))</f>
        <v>6</v>
      </c>
    </row>
    <row r="98" spans="1:8" ht="14.5" hidden="1" x14ac:dyDescent="0.35">
      <c r="A98">
        <v>66</v>
      </c>
      <c r="B98" t="s">
        <v>57</v>
      </c>
      <c r="C98" s="49" t="s">
        <v>212</v>
      </c>
      <c r="D98" t="s">
        <v>160</v>
      </c>
      <c r="E98" t="s">
        <v>137</v>
      </c>
      <c r="F98" t="s">
        <v>133</v>
      </c>
      <c r="G98" t="str">
        <f t="shared" si="8"/>
        <v>4-Probable4- Mayor</v>
      </c>
      <c r="H98">
        <f t="shared" si="9"/>
        <v>16</v>
      </c>
    </row>
    <row r="99" spans="1:8" ht="14.5" hidden="1" x14ac:dyDescent="0.35">
      <c r="A99">
        <v>67</v>
      </c>
      <c r="B99" t="s">
        <v>58</v>
      </c>
      <c r="C99" s="49" t="s">
        <v>213</v>
      </c>
      <c r="D99" t="s">
        <v>160</v>
      </c>
      <c r="E99" t="s">
        <v>137</v>
      </c>
      <c r="F99" t="s">
        <v>132</v>
      </c>
      <c r="G99" t="str">
        <f t="shared" si="8"/>
        <v>4-Probable3- Moderado</v>
      </c>
      <c r="H99">
        <f t="shared" si="9"/>
        <v>12</v>
      </c>
    </row>
    <row r="100" spans="1:8" ht="14.5" hidden="1" x14ac:dyDescent="0.35">
      <c r="A100">
        <v>68</v>
      </c>
      <c r="B100" t="s">
        <v>58</v>
      </c>
      <c r="C100" s="49" t="s">
        <v>214</v>
      </c>
      <c r="D100" t="s">
        <v>160</v>
      </c>
      <c r="E100" t="s">
        <v>136</v>
      </c>
      <c r="F100" t="s">
        <v>132</v>
      </c>
      <c r="G100" t="str">
        <f t="shared" si="8"/>
        <v>3- Posible3- Moderado</v>
      </c>
      <c r="H100">
        <f t="shared" si="9"/>
        <v>9</v>
      </c>
    </row>
    <row r="101" spans="1:8" ht="14.5" hidden="1" x14ac:dyDescent="0.35">
      <c r="A101">
        <v>69</v>
      </c>
      <c r="B101" t="s">
        <v>58</v>
      </c>
      <c r="C101" s="49" t="s">
        <v>215</v>
      </c>
      <c r="D101" t="s">
        <v>160</v>
      </c>
      <c r="E101" t="s">
        <v>135</v>
      </c>
      <c r="F101" t="s">
        <v>133</v>
      </c>
      <c r="G101" t="str">
        <f t="shared" si="8"/>
        <v>2- Improbable4- Mayor</v>
      </c>
      <c r="H101">
        <f t="shared" si="9"/>
        <v>8</v>
      </c>
    </row>
    <row r="102" spans="1:8" ht="14.5" hidden="1" x14ac:dyDescent="0.35">
      <c r="A102">
        <v>70</v>
      </c>
      <c r="B102" t="s">
        <v>59</v>
      </c>
      <c r="C102" s="49" t="s">
        <v>216</v>
      </c>
      <c r="D102" t="s">
        <v>160</v>
      </c>
      <c r="E102" t="s">
        <v>136</v>
      </c>
      <c r="F102" t="s">
        <v>132</v>
      </c>
      <c r="G102" t="str">
        <f t="shared" si="8"/>
        <v>3- Posible3- Moderado</v>
      </c>
      <c r="H102">
        <f t="shared" si="9"/>
        <v>9</v>
      </c>
    </row>
    <row r="103" spans="1:8" ht="14.5" hidden="1" x14ac:dyDescent="0.35">
      <c r="A103">
        <v>71</v>
      </c>
      <c r="B103" t="s">
        <v>59</v>
      </c>
      <c r="C103" s="49" t="s">
        <v>217</v>
      </c>
      <c r="D103" t="s">
        <v>160</v>
      </c>
      <c r="E103" t="s">
        <v>136</v>
      </c>
      <c r="F103" t="s">
        <v>133</v>
      </c>
      <c r="G103" t="str">
        <f t="shared" si="8"/>
        <v>3- Posible4- Mayor</v>
      </c>
      <c r="H103">
        <f t="shared" si="9"/>
        <v>12</v>
      </c>
    </row>
    <row r="104" spans="1:8" ht="14.5" hidden="1" x14ac:dyDescent="0.35">
      <c r="A104">
        <v>72</v>
      </c>
      <c r="B104" t="s">
        <v>59</v>
      </c>
      <c r="C104" s="49" t="s">
        <v>218</v>
      </c>
      <c r="D104" t="s">
        <v>160</v>
      </c>
      <c r="E104" t="s">
        <v>136</v>
      </c>
      <c r="F104" t="s">
        <v>131</v>
      </c>
      <c r="G104" t="str">
        <f t="shared" si="8"/>
        <v>3- Posible2- Menor</v>
      </c>
      <c r="H104">
        <f t="shared" si="9"/>
        <v>6</v>
      </c>
    </row>
    <row r="105" spans="1:8" ht="14.5" hidden="1" x14ac:dyDescent="0.35">
      <c r="A105">
        <v>73</v>
      </c>
      <c r="B105" t="s">
        <v>60</v>
      </c>
      <c r="C105" s="49" t="s">
        <v>219</v>
      </c>
      <c r="D105" t="s">
        <v>160</v>
      </c>
      <c r="E105" t="s">
        <v>137</v>
      </c>
      <c r="F105" t="s">
        <v>132</v>
      </c>
      <c r="G105" t="str">
        <f t="shared" si="8"/>
        <v>4-Probable3- Moderado</v>
      </c>
      <c r="H105">
        <f t="shared" si="9"/>
        <v>12</v>
      </c>
    </row>
    <row r="106" spans="1:8" ht="14.5" hidden="1" x14ac:dyDescent="0.35">
      <c r="A106">
        <v>74</v>
      </c>
      <c r="B106" t="s">
        <v>60</v>
      </c>
      <c r="C106" s="49" t="s">
        <v>220</v>
      </c>
      <c r="D106" t="s">
        <v>160</v>
      </c>
      <c r="E106" t="s">
        <v>136</v>
      </c>
      <c r="F106" t="s">
        <v>131</v>
      </c>
      <c r="G106" t="str">
        <f t="shared" si="8"/>
        <v>3- Posible2- Menor</v>
      </c>
      <c r="H106">
        <f t="shared" si="9"/>
        <v>6</v>
      </c>
    </row>
    <row r="107" spans="1:8" ht="14.5" hidden="1" x14ac:dyDescent="0.35">
      <c r="A107">
        <v>75</v>
      </c>
      <c r="B107" t="s">
        <v>60</v>
      </c>
      <c r="C107" s="49" t="s">
        <v>221</v>
      </c>
      <c r="D107" t="s">
        <v>160</v>
      </c>
      <c r="E107" t="s">
        <v>136</v>
      </c>
      <c r="F107" t="s">
        <v>131</v>
      </c>
      <c r="G107" t="str">
        <f>+E108&amp;F108</f>
        <v>4-Probable1- Insignificante</v>
      </c>
      <c r="H107">
        <f t="shared" si="9"/>
        <v>4</v>
      </c>
    </row>
    <row r="108" spans="1:8" ht="14.5" hidden="1" x14ac:dyDescent="0.35">
      <c r="A108">
        <v>76</v>
      </c>
      <c r="B108" t="s">
        <v>60</v>
      </c>
      <c r="C108" s="49" t="s">
        <v>222</v>
      </c>
      <c r="D108" t="s">
        <v>160</v>
      </c>
      <c r="E108" t="s">
        <v>137</v>
      </c>
      <c r="F108" t="s">
        <v>130</v>
      </c>
      <c r="G108" t="str">
        <f>+E109&amp;F109</f>
        <v>4-Probable3- Moderado</v>
      </c>
      <c r="H108">
        <f t="shared" si="9"/>
        <v>12</v>
      </c>
    </row>
    <row r="109" spans="1:8" ht="14.5" hidden="1" x14ac:dyDescent="0.35">
      <c r="A109">
        <v>77</v>
      </c>
      <c r="B109" t="s">
        <v>60</v>
      </c>
      <c r="C109" s="49" t="s">
        <v>223</v>
      </c>
      <c r="D109" t="s">
        <v>160</v>
      </c>
      <c r="E109" t="s">
        <v>137</v>
      </c>
      <c r="F109" t="s">
        <v>132</v>
      </c>
      <c r="G109" t="str">
        <f>+E110&amp;F110</f>
        <v>4-Probable3- Moderado</v>
      </c>
      <c r="H109">
        <f t="shared" si="9"/>
        <v>12</v>
      </c>
    </row>
    <row r="110" spans="1:8" ht="14.5" hidden="1" x14ac:dyDescent="0.35">
      <c r="A110">
        <v>78</v>
      </c>
      <c r="B110" t="s">
        <v>60</v>
      </c>
      <c r="C110" s="49" t="s">
        <v>224</v>
      </c>
      <c r="D110" t="s">
        <v>160</v>
      </c>
      <c r="E110" t="s">
        <v>137</v>
      </c>
      <c r="F110" t="s">
        <v>132</v>
      </c>
      <c r="G110" t="str">
        <f>+E111&amp;F111</f>
        <v>4-Probable3- Moderado</v>
      </c>
      <c r="H110">
        <f t="shared" si="9"/>
        <v>12</v>
      </c>
    </row>
    <row r="111" spans="1:8" ht="14.5" hidden="1" x14ac:dyDescent="0.35">
      <c r="A111">
        <v>79</v>
      </c>
      <c r="B111" t="s">
        <v>60</v>
      </c>
      <c r="C111" s="49" t="s">
        <v>225</v>
      </c>
      <c r="D111" t="s">
        <v>160</v>
      </c>
      <c r="E111" t="s">
        <v>137</v>
      </c>
      <c r="F111" t="s">
        <v>132</v>
      </c>
      <c r="G111" t="str">
        <f t="shared" ref="G111:G130" si="10">+E111&amp;F111</f>
        <v>4-Probable3- Moderado</v>
      </c>
      <c r="H111">
        <f t="shared" si="9"/>
        <v>12</v>
      </c>
    </row>
    <row r="112" spans="1:8" ht="14.5" hidden="1" x14ac:dyDescent="0.35">
      <c r="A112">
        <v>80</v>
      </c>
      <c r="B112" t="s">
        <v>61</v>
      </c>
      <c r="C112" s="49" t="s">
        <v>226</v>
      </c>
      <c r="D112" t="s">
        <v>160</v>
      </c>
      <c r="E112" t="s">
        <v>135</v>
      </c>
      <c r="F112" t="s">
        <v>130</v>
      </c>
      <c r="G112" t="str">
        <f t="shared" si="10"/>
        <v>2- Improbable1- Insignificante</v>
      </c>
      <c r="H112">
        <f t="shared" si="9"/>
        <v>2</v>
      </c>
    </row>
    <row r="113" spans="1:8" ht="14.5" hidden="1" x14ac:dyDescent="0.35">
      <c r="A113">
        <v>81</v>
      </c>
      <c r="B113" t="s">
        <v>61</v>
      </c>
      <c r="C113" s="49" t="s">
        <v>227</v>
      </c>
      <c r="D113" t="s">
        <v>160</v>
      </c>
      <c r="E113" t="s">
        <v>135</v>
      </c>
      <c r="F113" t="s">
        <v>130</v>
      </c>
      <c r="G113" t="str">
        <f t="shared" si="10"/>
        <v>2- Improbable1- Insignificante</v>
      </c>
      <c r="H113">
        <f t="shared" si="9"/>
        <v>2</v>
      </c>
    </row>
    <row r="114" spans="1:8" ht="14.5" hidden="1" x14ac:dyDescent="0.35">
      <c r="A114">
        <v>82</v>
      </c>
      <c r="B114" t="s">
        <v>62</v>
      </c>
      <c r="C114" s="49" t="s">
        <v>228</v>
      </c>
      <c r="D114" t="s">
        <v>160</v>
      </c>
      <c r="E114" t="s">
        <v>136</v>
      </c>
      <c r="F114" t="s">
        <v>132</v>
      </c>
      <c r="G114" t="str">
        <f t="shared" si="10"/>
        <v>3- Posible3- Moderado</v>
      </c>
      <c r="H114">
        <f t="shared" si="9"/>
        <v>9</v>
      </c>
    </row>
    <row r="115" spans="1:8" ht="14.5" hidden="1" x14ac:dyDescent="0.35">
      <c r="A115">
        <v>83</v>
      </c>
      <c r="B115" t="s">
        <v>62</v>
      </c>
      <c r="C115" s="49" t="s">
        <v>229</v>
      </c>
      <c r="D115" t="s">
        <v>160</v>
      </c>
      <c r="E115" t="s">
        <v>135</v>
      </c>
      <c r="F115" t="s">
        <v>133</v>
      </c>
      <c r="G115" t="str">
        <f t="shared" si="10"/>
        <v>2- Improbable4- Mayor</v>
      </c>
      <c r="H115">
        <f t="shared" si="9"/>
        <v>8</v>
      </c>
    </row>
    <row r="116" spans="1:8" ht="14.5" hidden="1" x14ac:dyDescent="0.35">
      <c r="A116">
        <v>84</v>
      </c>
      <c r="B116" t="s">
        <v>62</v>
      </c>
      <c r="C116" s="49" t="s">
        <v>230</v>
      </c>
      <c r="D116" t="s">
        <v>160</v>
      </c>
      <c r="E116" t="s">
        <v>136</v>
      </c>
      <c r="F116" t="s">
        <v>132</v>
      </c>
      <c r="G116" t="str">
        <f t="shared" si="10"/>
        <v>3- Posible3- Moderado</v>
      </c>
      <c r="H116">
        <f t="shared" si="9"/>
        <v>9</v>
      </c>
    </row>
    <row r="117" spans="1:8" ht="14.5" hidden="1" x14ac:dyDescent="0.35">
      <c r="A117">
        <v>85</v>
      </c>
      <c r="B117" t="s">
        <v>63</v>
      </c>
      <c r="C117" s="49" t="s">
        <v>231</v>
      </c>
      <c r="D117" t="s">
        <v>160</v>
      </c>
      <c r="E117" t="s">
        <v>136</v>
      </c>
      <c r="F117" t="s">
        <v>132</v>
      </c>
      <c r="G117" t="str">
        <f t="shared" si="10"/>
        <v>3- Posible3- Moderado</v>
      </c>
      <c r="H117">
        <f t="shared" si="9"/>
        <v>9</v>
      </c>
    </row>
    <row r="118" spans="1:8" ht="14.5" hidden="1" x14ac:dyDescent="0.35">
      <c r="A118">
        <v>86</v>
      </c>
      <c r="B118" t="s">
        <v>63</v>
      </c>
      <c r="C118" s="49" t="s">
        <v>232</v>
      </c>
      <c r="D118" t="s">
        <v>160</v>
      </c>
      <c r="E118" t="s">
        <v>136</v>
      </c>
      <c r="F118" t="s">
        <v>132</v>
      </c>
      <c r="G118" t="str">
        <f t="shared" si="10"/>
        <v>3- Posible3- Moderado</v>
      </c>
      <c r="H118">
        <f t="shared" si="9"/>
        <v>9</v>
      </c>
    </row>
    <row r="119" spans="1:8" ht="14.5" hidden="1" x14ac:dyDescent="0.35">
      <c r="A119">
        <v>87</v>
      </c>
      <c r="B119" t="s">
        <v>63</v>
      </c>
      <c r="C119" s="49" t="s">
        <v>233</v>
      </c>
      <c r="D119" t="s">
        <v>160</v>
      </c>
      <c r="E119" t="s">
        <v>136</v>
      </c>
      <c r="F119" t="s">
        <v>132</v>
      </c>
      <c r="G119" t="str">
        <f t="shared" si="10"/>
        <v>3- Posible3- Moderado</v>
      </c>
      <c r="H119">
        <f t="shared" si="9"/>
        <v>9</v>
      </c>
    </row>
    <row r="120" spans="1:8" ht="14.5" hidden="1" x14ac:dyDescent="0.35">
      <c r="A120">
        <v>88</v>
      </c>
      <c r="B120" t="s">
        <v>64</v>
      </c>
      <c r="C120" s="49" t="s">
        <v>234</v>
      </c>
      <c r="D120" t="s">
        <v>160</v>
      </c>
      <c r="E120" t="s">
        <v>136</v>
      </c>
      <c r="F120" t="s">
        <v>134</v>
      </c>
      <c r="G120" t="str">
        <f t="shared" si="10"/>
        <v>3- Posible5- Catastrófico</v>
      </c>
      <c r="H120">
        <f t="shared" si="9"/>
        <v>15</v>
      </c>
    </row>
    <row r="121" spans="1:8" ht="14.5" hidden="1" x14ac:dyDescent="0.35">
      <c r="A121">
        <v>89</v>
      </c>
      <c r="B121" t="s">
        <v>64</v>
      </c>
      <c r="C121" s="49" t="s">
        <v>235</v>
      </c>
      <c r="D121" t="s">
        <v>160</v>
      </c>
      <c r="E121" t="s">
        <v>136</v>
      </c>
      <c r="F121" t="s">
        <v>132</v>
      </c>
      <c r="G121" t="str">
        <f t="shared" si="10"/>
        <v>3- Posible3- Moderado</v>
      </c>
      <c r="H121">
        <f t="shared" si="9"/>
        <v>9</v>
      </c>
    </row>
    <row r="122" spans="1:8" ht="14.5" hidden="1" x14ac:dyDescent="0.35">
      <c r="A122">
        <v>90</v>
      </c>
      <c r="B122" t="s">
        <v>64</v>
      </c>
      <c r="C122" s="49" t="s">
        <v>236</v>
      </c>
      <c r="D122" t="s">
        <v>160</v>
      </c>
      <c r="E122" t="s">
        <v>136</v>
      </c>
      <c r="F122" t="s">
        <v>131</v>
      </c>
      <c r="G122" t="str">
        <f t="shared" si="10"/>
        <v>3- Posible2- Menor</v>
      </c>
      <c r="H122">
        <f t="shared" si="9"/>
        <v>6</v>
      </c>
    </row>
    <row r="123" spans="1:8" ht="14.5" hidden="1" x14ac:dyDescent="0.35">
      <c r="A123">
        <v>91</v>
      </c>
      <c r="B123" t="s">
        <v>65</v>
      </c>
      <c r="C123" s="49" t="s">
        <v>237</v>
      </c>
      <c r="D123" t="s">
        <v>160</v>
      </c>
      <c r="E123" t="s">
        <v>136</v>
      </c>
      <c r="F123" t="s">
        <v>132</v>
      </c>
      <c r="G123" t="str">
        <f t="shared" si="10"/>
        <v>3- Posible3- Moderado</v>
      </c>
      <c r="H123">
        <f t="shared" si="9"/>
        <v>9</v>
      </c>
    </row>
    <row r="124" spans="1:8" ht="14.5" hidden="1" x14ac:dyDescent="0.35">
      <c r="A124">
        <v>92</v>
      </c>
      <c r="B124" t="s">
        <v>65</v>
      </c>
      <c r="C124" s="49" t="s">
        <v>238</v>
      </c>
      <c r="D124" t="s">
        <v>160</v>
      </c>
      <c r="E124" t="s">
        <v>136</v>
      </c>
      <c r="F124" t="s">
        <v>132</v>
      </c>
      <c r="G124" t="str">
        <f t="shared" si="10"/>
        <v>3- Posible3- Moderado</v>
      </c>
      <c r="H124">
        <f t="shared" si="9"/>
        <v>9</v>
      </c>
    </row>
    <row r="125" spans="1:8" ht="14.5" hidden="1" x14ac:dyDescent="0.35">
      <c r="A125">
        <v>93</v>
      </c>
      <c r="B125" t="s">
        <v>66</v>
      </c>
      <c r="C125" s="49" t="s">
        <v>239</v>
      </c>
      <c r="D125" t="s">
        <v>160</v>
      </c>
      <c r="E125" t="s">
        <v>136</v>
      </c>
      <c r="F125" t="s">
        <v>132</v>
      </c>
      <c r="G125" t="str">
        <f t="shared" si="10"/>
        <v>3- Posible3- Moderado</v>
      </c>
      <c r="H125">
        <f t="shared" si="9"/>
        <v>9</v>
      </c>
    </row>
    <row r="126" spans="1:8" ht="14.5" hidden="1" x14ac:dyDescent="0.35">
      <c r="A126">
        <v>94</v>
      </c>
      <c r="B126" t="s">
        <v>66</v>
      </c>
      <c r="C126" s="49" t="s">
        <v>240</v>
      </c>
      <c r="D126" t="s">
        <v>160</v>
      </c>
      <c r="E126" t="s">
        <v>138</v>
      </c>
      <c r="F126" t="s">
        <v>132</v>
      </c>
      <c r="G126" t="str">
        <f t="shared" si="10"/>
        <v>5-Casi seguro3- Moderado</v>
      </c>
      <c r="H126">
        <f t="shared" si="9"/>
        <v>15</v>
      </c>
    </row>
    <row r="127" spans="1:8" ht="14.5" hidden="1" x14ac:dyDescent="0.35">
      <c r="A127">
        <v>95</v>
      </c>
      <c r="B127" t="s">
        <v>66</v>
      </c>
      <c r="C127" s="49" t="s">
        <v>241</v>
      </c>
      <c r="D127" t="s">
        <v>160</v>
      </c>
      <c r="E127" t="s">
        <v>135</v>
      </c>
      <c r="F127" t="s">
        <v>132</v>
      </c>
      <c r="G127" t="str">
        <f t="shared" si="10"/>
        <v>2- Improbable3- Moderado</v>
      </c>
      <c r="H127">
        <f t="shared" si="9"/>
        <v>6</v>
      </c>
    </row>
    <row r="128" spans="1:8" ht="14.5" hidden="1" x14ac:dyDescent="0.35">
      <c r="A128">
        <v>96</v>
      </c>
      <c r="B128" t="s">
        <v>67</v>
      </c>
      <c r="C128" s="49" t="s">
        <v>242</v>
      </c>
      <c r="D128" t="s">
        <v>160</v>
      </c>
      <c r="E128" t="s">
        <v>137</v>
      </c>
      <c r="F128" t="s">
        <v>132</v>
      </c>
      <c r="G128" t="str">
        <f t="shared" si="10"/>
        <v>4-Probable3- Moderado</v>
      </c>
      <c r="H128">
        <f t="shared" si="9"/>
        <v>12</v>
      </c>
    </row>
    <row r="129" spans="1:8" ht="14.5" hidden="1" x14ac:dyDescent="0.35">
      <c r="A129">
        <v>97</v>
      </c>
      <c r="B129" t="s">
        <v>67</v>
      </c>
      <c r="C129" s="49" t="s">
        <v>243</v>
      </c>
      <c r="D129" t="s">
        <v>160</v>
      </c>
      <c r="E129" t="s">
        <v>135</v>
      </c>
      <c r="F129" t="s">
        <v>132</v>
      </c>
      <c r="G129" t="str">
        <f t="shared" si="10"/>
        <v>2- Improbable3- Moderado</v>
      </c>
      <c r="H129">
        <f t="shared" ref="H129:H130" si="11">+IF(D129="G",VLOOKUP(G129,$L$3:$M$27,2,0),VLOOKUP(G129,$L$3:$N$27,3,0))</f>
        <v>6</v>
      </c>
    </row>
    <row r="130" spans="1:8" ht="14.5" hidden="1" x14ac:dyDescent="0.35">
      <c r="A130">
        <v>98</v>
      </c>
      <c r="B130" t="s">
        <v>67</v>
      </c>
      <c r="C130" s="49" t="s">
        <v>244</v>
      </c>
      <c r="D130" t="s">
        <v>160</v>
      </c>
      <c r="E130" t="s">
        <v>136</v>
      </c>
      <c r="F130" t="s">
        <v>133</v>
      </c>
      <c r="G130" t="str">
        <f t="shared" si="10"/>
        <v>3- Posible4- Mayor</v>
      </c>
      <c r="H130">
        <f t="shared" si="11"/>
        <v>12</v>
      </c>
    </row>
    <row r="131" spans="1:8" x14ac:dyDescent="0.3">
      <c r="B131" s="70" t="s">
        <v>72</v>
      </c>
      <c r="C131" s="71" t="s">
        <v>40</v>
      </c>
      <c r="D131" s="71"/>
    </row>
    <row r="132" spans="1:8" x14ac:dyDescent="0.3">
      <c r="B132" s="70"/>
      <c r="C132" s="1" t="s">
        <v>37</v>
      </c>
      <c r="D132" s="1" t="s">
        <v>38</v>
      </c>
    </row>
    <row r="133" spans="1:8" x14ac:dyDescent="0.3">
      <c r="B133" s="21">
        <v>0</v>
      </c>
      <c r="C133" s="44"/>
      <c r="D133" s="44">
        <f ca="1">+PERCENTILE($D$3:$D$27,0.2)</f>
        <v>1.4193548387096775E-2</v>
      </c>
    </row>
    <row r="134" spans="1:8" x14ac:dyDescent="0.3">
      <c r="B134" s="21">
        <v>2.5</v>
      </c>
      <c r="C134" s="44">
        <f ca="1">+D133</f>
        <v>1.4193548387096775E-2</v>
      </c>
      <c r="D134" s="44">
        <f ca="1">+PERCENTILE($D$3:$D$27,0.6)</f>
        <v>2.3709677419354837E-2</v>
      </c>
      <c r="E134" s="51"/>
    </row>
    <row r="135" spans="1:8" x14ac:dyDescent="0.3">
      <c r="B135" s="21">
        <v>5</v>
      </c>
      <c r="C135" s="44">
        <f ca="1">+D134</f>
        <v>2.3709677419354837E-2</v>
      </c>
      <c r="D135" s="44">
        <f ca="1">+PERCENTILE($D$3:$D$27,0.8)</f>
        <v>7.4193548387096797E-2</v>
      </c>
      <c r="E135" s="51"/>
    </row>
    <row r="136" spans="1:8" x14ac:dyDescent="0.3">
      <c r="B136" s="21">
        <v>7.5</v>
      </c>
      <c r="C136" s="44">
        <f ca="1">+D135</f>
        <v>7.4193548387096797E-2</v>
      </c>
      <c r="D136" s="44">
        <f ca="1">+PERCENTILE($D$3:$D$27,0.9)</f>
        <v>0.10064516129032262</v>
      </c>
      <c r="E136" s="51"/>
    </row>
    <row r="137" spans="1:8" x14ac:dyDescent="0.3">
      <c r="B137" s="21">
        <v>10</v>
      </c>
      <c r="C137" s="44">
        <f ca="1">+D136</f>
        <v>0.10064516129032262</v>
      </c>
      <c r="D137" s="44"/>
    </row>
  </sheetData>
  <mergeCells count="6">
    <mergeCell ref="B1:E1"/>
    <mergeCell ref="G1:H1"/>
    <mergeCell ref="J1:K1"/>
    <mergeCell ref="B31:H31"/>
    <mergeCell ref="B131:B132"/>
    <mergeCell ref="C131:D131"/>
  </mergeCells>
  <pageMargins left="0" right="0" top="0.13888888888888901" bottom="0.13888888888888901" header="0" footer="0"/>
  <pageSetup paperSize="75" scale="70" firstPageNumber="0" pageOrder="overThenDown" orientation="landscape" horizontalDpi="300" verticalDpi="300"/>
  <headerFooter>
    <oddHeader>&amp;C&amp;10&amp;A</oddHeader>
    <oddFooter>&amp;C&amp;10Página &amp;P</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1992</TotalTime>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ProyeccionProgramaAuditoría</vt:lpstr>
      <vt:lpstr>Total_A</vt:lpstr>
      <vt:lpstr>Total_P</vt:lpstr>
      <vt:lpstr>A_1-MetasPDD</vt:lpstr>
      <vt:lpstr>A_2-AuditInternas</vt:lpstr>
      <vt:lpstr>A_3-AuditExternas</vt:lpstr>
      <vt:lpstr>A_4-ParticipProcesos</vt:lpstr>
      <vt:lpstr>A_5-Presupuesto</vt:lpstr>
      <vt:lpstr>P_1-RiesgoInherente</vt:lpstr>
      <vt:lpstr>P_2-AuditInternas</vt:lpstr>
      <vt:lpstr>P_3-EvaluacionControles</vt:lpstr>
      <vt:lpstr>Auditorias2020</vt:lpstr>
      <vt:lpstr>'A_5-Presupuesto'!_FilterDatabase</vt:lpstr>
      <vt:lpstr>ProyeccionProgramaAuditoría!Print_Area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Karol Tausa</dc:creator>
  <dc:description/>
  <cp:lastModifiedBy>Karol Tausa</cp:lastModifiedBy>
  <cp:revision>288</cp:revision>
  <cp:lastPrinted>2019-08-08T16:27:17Z</cp:lastPrinted>
  <dcterms:created xsi:type="dcterms:W3CDTF">2018-02-02T08:38:41Z</dcterms:created>
  <dcterms:modified xsi:type="dcterms:W3CDTF">2021-03-11T21:52:51Z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