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fe\Desktop\"/>
    </mc:Choice>
  </mc:AlternateContent>
  <bookViews>
    <workbookView xWindow="0" yWindow="0" windowWidth="20490" windowHeight="6465" firstSheet="1" activeTab="1"/>
  </bookViews>
  <sheets>
    <sheet name="Plan Indicativo 2022" sheetId="5" state="hidden" r:id="rId1"/>
    <sheet name="Plan de Acción 2022" sheetId="6" r:id="rId2"/>
    <sheet name="R.HIDRICO" sheetId="7" r:id="rId3"/>
    <sheet name="ING AMPARO- DR ARMANDO" sheetId="8" r:id="rId4"/>
    <sheet name="E.AMBIENTAL" sheetId="9" r:id="rId5"/>
    <sheet name="ING CATALINA" sheetId="10" r:id="rId6"/>
  </sheets>
  <definedNames>
    <definedName name="_xlnm._FilterDatabase" localSheetId="4" hidden="1">E.AMBIENTAL!$A$2:$P$10</definedName>
    <definedName name="_xlnm._FilterDatabase" localSheetId="3" hidden="1">'ING AMPARO- DR ARMANDO'!$A$2:$P$20</definedName>
    <definedName name="_xlnm._FilterDatabase" localSheetId="5" hidden="1">'ING CATALINA'!$A$2:$P$7</definedName>
    <definedName name="_xlnm._FilterDatabase" localSheetId="1" hidden="1">'Plan de Acción 2022'!$A$2:$R$123</definedName>
    <definedName name="_xlnm.Print_Area" localSheetId="0">'Plan Indicativo 2022'!$A$1:$J$29</definedName>
  </definedNames>
  <calcPr calcId="152511"/>
</workbook>
</file>

<file path=xl/calcChain.xml><?xml version="1.0" encoding="utf-8"?>
<calcChain xmlns="http://schemas.openxmlformats.org/spreadsheetml/2006/main">
  <c r="P30" i="6" l="1"/>
  <c r="P28" i="6"/>
  <c r="P75" i="6" l="1"/>
  <c r="P74" i="6"/>
  <c r="S71" i="6" l="1"/>
  <c r="S25" i="6" l="1"/>
  <c r="S24" i="6"/>
  <c r="P69" i="6" l="1"/>
  <c r="P65" i="6"/>
  <c r="P66" i="6"/>
  <c r="P67" i="6"/>
  <c r="P68" i="6"/>
  <c r="P80" i="6" l="1"/>
  <c r="P121" i="6"/>
  <c r="P120" i="6"/>
  <c r="P122" i="6"/>
  <c r="P118" i="6"/>
  <c r="P119" i="6"/>
  <c r="P117" i="6"/>
  <c r="P116" i="6"/>
  <c r="P114" i="6"/>
  <c r="P115" i="6"/>
  <c r="P112" i="6"/>
  <c r="P113" i="6"/>
  <c r="P111" i="6"/>
  <c r="P107" i="6"/>
  <c r="P108" i="6"/>
  <c r="P109" i="6"/>
  <c r="P110" i="6"/>
  <c r="P77" i="6"/>
  <c r="P78" i="6"/>
  <c r="P79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123" i="6" s="1"/>
  <c r="P99" i="6"/>
  <c r="P100" i="6"/>
  <c r="P101" i="6"/>
  <c r="P102" i="6"/>
  <c r="P103" i="6"/>
  <c r="P104" i="6"/>
  <c r="P105" i="6"/>
  <c r="P106" i="6"/>
  <c r="P71" i="6"/>
  <c r="P76" i="6"/>
  <c r="P70" i="6"/>
  <c r="P72" i="6"/>
  <c r="P73" i="6"/>
  <c r="P64" i="6"/>
  <c r="P60" i="6"/>
  <c r="P57" i="6"/>
  <c r="P58" i="6"/>
  <c r="P59" i="6"/>
  <c r="P61" i="6"/>
  <c r="P62" i="6"/>
  <c r="P63" i="6"/>
  <c r="P56" i="6"/>
  <c r="P55" i="6"/>
  <c r="P53" i="6"/>
  <c r="P49" i="6"/>
  <c r="P50" i="6"/>
  <c r="P51" i="6"/>
  <c r="P52" i="6"/>
  <c r="P54" i="6"/>
  <c r="P48" i="6"/>
  <c r="P47" i="6"/>
  <c r="P46" i="6"/>
  <c r="P44" i="6"/>
  <c r="P45" i="6"/>
  <c r="P43" i="6"/>
  <c r="P42" i="6"/>
  <c r="P38" i="6"/>
  <c r="P39" i="6"/>
  <c r="P40" i="6"/>
  <c r="P41" i="6"/>
  <c r="P35" i="6"/>
  <c r="P36" i="6"/>
  <c r="P37" i="6"/>
  <c r="P34" i="6"/>
  <c r="P33" i="6"/>
  <c r="P32" i="6"/>
  <c r="P25" i="6"/>
  <c r="P26" i="6"/>
  <c r="P27" i="6"/>
  <c r="P29" i="6"/>
  <c r="P31" i="6"/>
  <c r="P24" i="6"/>
  <c r="P23" i="6"/>
  <c r="P22" i="6"/>
  <c r="P16" i="6"/>
  <c r="P17" i="6"/>
  <c r="P10" i="6"/>
  <c r="P11" i="6"/>
  <c r="P12" i="6"/>
  <c r="P13" i="6"/>
  <c r="P14" i="6"/>
  <c r="P15" i="6"/>
  <c r="P9" i="6"/>
  <c r="P7" i="6"/>
  <c r="P4" i="6" l="1"/>
  <c r="P5" i="6"/>
  <c r="P6" i="6"/>
  <c r="P8" i="6"/>
  <c r="P3" i="6"/>
  <c r="O123" i="6"/>
  <c r="N116" i="6" l="1"/>
  <c r="N22" i="6" l="1"/>
  <c r="N14" i="6" l="1"/>
  <c r="N10" i="6"/>
  <c r="N120" i="6" l="1"/>
  <c r="N113" i="6"/>
  <c r="N71" i="6"/>
  <c r="N60" i="6" l="1"/>
  <c r="N74" i="6" l="1"/>
  <c r="N111" i="6"/>
  <c r="N109" i="6"/>
  <c r="N80" i="6"/>
  <c r="N55" i="6"/>
  <c r="N46" i="6" l="1"/>
  <c r="N3" i="6" l="1"/>
  <c r="L109" i="6" l="1"/>
  <c r="N23" i="6"/>
  <c r="M7" i="10" l="1"/>
  <c r="F4" i="10"/>
  <c r="J7" i="10"/>
  <c r="M10" i="9" l="1"/>
  <c r="F8" i="9"/>
  <c r="F3" i="9"/>
  <c r="J10" i="9"/>
  <c r="M20" i="8" l="1"/>
  <c r="F16" i="8"/>
  <c r="F11" i="8"/>
  <c r="F3" i="8"/>
  <c r="J20" i="8"/>
  <c r="F3" i="7" l="1"/>
  <c r="N4" i="7"/>
  <c r="J5" i="7"/>
  <c r="J37" i="7" s="1"/>
  <c r="N8" i="7"/>
  <c r="F35" i="7"/>
  <c r="M37" i="7"/>
  <c r="J123" i="6" l="1"/>
  <c r="J11" i="6"/>
  <c r="J8" i="6"/>
  <c r="J7" i="6"/>
  <c r="F121" i="6" l="1"/>
  <c r="F117" i="6"/>
  <c r="F114" i="6"/>
  <c r="F107" i="6"/>
  <c r="F77" i="6"/>
  <c r="F71" i="6"/>
  <c r="F69" i="6"/>
  <c r="F64" i="6"/>
  <c r="F56" i="6"/>
  <c r="F49" i="6"/>
  <c r="F47" i="6"/>
  <c r="F23" i="6"/>
  <c r="F9" i="6"/>
  <c r="M123" i="6" l="1"/>
  <c r="I30" i="5" l="1"/>
  <c r="I29" i="5"/>
  <c r="K29" i="5"/>
  <c r="I7" i="5" l="1"/>
</calcChain>
</file>

<file path=xl/comments1.xml><?xml version="1.0" encoding="utf-8"?>
<comments xmlns="http://schemas.openxmlformats.org/spreadsheetml/2006/main">
  <authors>
    <author xml:space="preserve">Ginary Parra </author>
  </authors>
  <commentList>
    <comment ref="I6" authorId="0" shapeId="0">
      <text>
        <r>
          <rPr>
            <b/>
            <sz val="9"/>
            <color indexed="81"/>
            <rFont val="Tahoma"/>
            <family val="2"/>
          </rPr>
          <t>Ginary Parra :</t>
        </r>
        <r>
          <rPr>
            <sz val="9"/>
            <color indexed="81"/>
            <rFont val="Tahoma"/>
            <family val="2"/>
          </rPr>
          <t xml:space="preserve">
Se debe ajustar a $12.854.324.550</t>
        </r>
      </text>
    </comment>
    <comment ref="K29" authorId="0" shapeId="0">
      <text>
        <r>
          <rPr>
            <b/>
            <sz val="9"/>
            <color indexed="81"/>
            <rFont val="Tahoma"/>
            <family val="2"/>
          </rPr>
          <t>Ginary Parra :</t>
        </r>
        <r>
          <rPr>
            <sz val="9"/>
            <color indexed="81"/>
            <rFont val="Tahoma"/>
            <family val="2"/>
          </rPr>
          <t xml:space="preserve">
Vigencias futuras</t>
        </r>
      </text>
    </comment>
  </commentList>
</comments>
</file>

<file path=xl/comments2.xml><?xml version="1.0" encoding="utf-8"?>
<comments xmlns="http://schemas.openxmlformats.org/spreadsheetml/2006/main">
  <authors>
    <author xml:space="preserve">Ginary Parra </author>
  </authors>
  <commentList>
    <comment ref="M2" authorId="0" shapeId="0">
      <text>
        <r>
          <rPr>
            <b/>
            <sz val="9"/>
            <color indexed="81"/>
            <rFont val="Tahoma"/>
            <family val="2"/>
          </rPr>
          <t>Ginary Parra :</t>
        </r>
        <r>
          <rPr>
            <sz val="9"/>
            <color indexed="81"/>
            <rFont val="Tahoma"/>
            <family val="2"/>
          </rPr>
          <t xml:space="preserve">
10100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</rPr>
          <t>Ginary Parra :</t>
        </r>
        <r>
          <rPr>
            <sz val="9"/>
            <color indexed="81"/>
            <rFont val="Tahoma"/>
            <family val="2"/>
          </rPr>
          <t xml:space="preserve">
31100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>Ginary Parra :</t>
        </r>
        <r>
          <rPr>
            <sz val="9"/>
            <color indexed="81"/>
            <rFont val="Tahoma"/>
            <family val="2"/>
          </rPr>
          <t xml:space="preserve">
Dice 16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Ginary Parra :</t>
        </r>
        <r>
          <rPr>
            <sz val="9"/>
            <color indexed="81"/>
            <rFont val="Tahoma"/>
            <family val="2"/>
          </rPr>
          <t xml:space="preserve">
Dice 5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>Ginary Parra :</t>
        </r>
        <r>
          <rPr>
            <sz val="9"/>
            <color indexed="81"/>
            <rFont val="Tahoma"/>
            <family val="2"/>
          </rPr>
          <t xml:space="preserve">
Dice 5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</rPr>
          <t>Ginary Parra :</t>
        </r>
        <r>
          <rPr>
            <sz val="9"/>
            <color indexed="81"/>
            <rFont val="Tahoma"/>
            <family val="2"/>
          </rPr>
          <t xml:space="preserve">
Dice 1000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</rPr>
          <t>Ginary Parra :</t>
        </r>
        <r>
          <rPr>
            <sz val="9"/>
            <color indexed="81"/>
            <rFont val="Tahoma"/>
            <family val="2"/>
          </rPr>
          <t xml:space="preserve">
Dice 298</t>
        </r>
      </text>
    </comment>
    <comment ref="H23" authorId="0" shapeId="0">
      <text>
        <r>
          <rPr>
            <b/>
            <sz val="9"/>
            <color indexed="81"/>
            <rFont val="Tahoma"/>
            <family val="2"/>
          </rPr>
          <t>Ginary Parra :</t>
        </r>
        <r>
          <rPr>
            <sz val="9"/>
            <color indexed="81"/>
            <rFont val="Tahoma"/>
            <family val="2"/>
          </rPr>
          <t xml:space="preserve">
Dice 250000
</t>
        </r>
      </text>
    </comment>
    <comment ref="H41" authorId="0" shapeId="0">
      <text>
        <r>
          <rPr>
            <b/>
            <sz val="9"/>
            <color indexed="81"/>
            <rFont val="Tahoma"/>
            <family val="2"/>
          </rPr>
          <t>Ginary Parra :</t>
        </r>
        <r>
          <rPr>
            <sz val="9"/>
            <color indexed="81"/>
            <rFont val="Tahoma"/>
            <family val="2"/>
          </rPr>
          <t xml:space="preserve">
Dice 1</t>
        </r>
      </text>
    </comment>
    <comment ref="I41" authorId="0" shapeId="0">
      <text>
        <r>
          <rPr>
            <b/>
            <sz val="9"/>
            <color indexed="81"/>
            <rFont val="Tahoma"/>
            <family val="2"/>
          </rPr>
          <t>Ginary Parra :</t>
        </r>
        <r>
          <rPr>
            <sz val="9"/>
            <color indexed="81"/>
            <rFont val="Tahoma"/>
            <family val="2"/>
          </rPr>
          <t xml:space="preserve">
Dice 1</t>
        </r>
      </text>
    </comment>
    <comment ref="H68" authorId="0" shapeId="0">
      <text>
        <r>
          <rPr>
            <b/>
            <sz val="9"/>
            <color indexed="81"/>
            <rFont val="Tahoma"/>
            <family val="2"/>
          </rPr>
          <t>Ginary Parra :</t>
        </r>
        <r>
          <rPr>
            <sz val="9"/>
            <color indexed="81"/>
            <rFont val="Tahoma"/>
            <family val="2"/>
          </rPr>
          <t xml:space="preserve">
Modificar dice 16</t>
        </r>
      </text>
    </comment>
    <comment ref="H74" authorId="0" shapeId="0">
      <text>
        <r>
          <rPr>
            <b/>
            <sz val="9"/>
            <color indexed="81"/>
            <rFont val="Tahoma"/>
            <family val="2"/>
          </rPr>
          <t>Ginary Parra :</t>
        </r>
        <r>
          <rPr>
            <sz val="9"/>
            <color indexed="81"/>
            <rFont val="Tahoma"/>
            <family val="2"/>
          </rPr>
          <t xml:space="preserve">
Dice 200</t>
        </r>
      </text>
    </comment>
    <comment ref="H75" authorId="0" shapeId="0">
      <text>
        <r>
          <rPr>
            <b/>
            <sz val="9"/>
            <color indexed="81"/>
            <rFont val="Tahoma"/>
            <family val="2"/>
          </rPr>
          <t>Ginary Parra :</t>
        </r>
        <r>
          <rPr>
            <sz val="9"/>
            <color indexed="81"/>
            <rFont val="Tahoma"/>
            <family val="2"/>
          </rPr>
          <t xml:space="preserve">
Dice 200</t>
        </r>
      </text>
    </comment>
    <comment ref="H109" authorId="0" shapeId="0">
      <text>
        <r>
          <rPr>
            <b/>
            <sz val="9"/>
            <color indexed="81"/>
            <rFont val="Tahoma"/>
            <family val="2"/>
          </rPr>
          <t>Ginary Parra :</t>
        </r>
        <r>
          <rPr>
            <sz val="9"/>
            <color indexed="81"/>
            <rFont val="Tahoma"/>
            <family val="2"/>
          </rPr>
          <t xml:space="preserve">
Dice 100</t>
        </r>
      </text>
    </comment>
    <comment ref="H120" authorId="0" shapeId="0">
      <text>
        <r>
          <rPr>
            <b/>
            <sz val="9"/>
            <color indexed="81"/>
            <rFont val="Tahoma"/>
            <family val="2"/>
          </rPr>
          <t>Ginary Parra :</t>
        </r>
        <r>
          <rPr>
            <sz val="9"/>
            <color indexed="81"/>
            <rFont val="Tahoma"/>
            <family val="2"/>
          </rPr>
          <t xml:space="preserve">
Dice 1, se ejecutó solo el 0.4, avance del 0.6</t>
        </r>
      </text>
    </comment>
    <comment ref="H121" authorId="0" shapeId="0">
      <text>
        <r>
          <rPr>
            <b/>
            <sz val="9"/>
            <color indexed="81"/>
            <rFont val="Tahoma"/>
            <family val="2"/>
          </rPr>
          <t>Ginary Parra :</t>
        </r>
        <r>
          <rPr>
            <sz val="9"/>
            <color indexed="81"/>
            <rFont val="Tahoma"/>
            <family val="2"/>
          </rPr>
          <t xml:space="preserve">
Dice 1</t>
        </r>
      </text>
    </comment>
  </commentList>
</comments>
</file>

<file path=xl/sharedStrings.xml><?xml version="1.0" encoding="utf-8"?>
<sst xmlns="http://schemas.openxmlformats.org/spreadsheetml/2006/main" count="688" uniqueCount="269">
  <si>
    <t># META</t>
  </si>
  <si>
    <t>SGP</t>
  </si>
  <si>
    <t>TIPO DE RECURSO</t>
  </si>
  <si>
    <t>* Incluir el Numero de filas que requiera</t>
  </si>
  <si>
    <t>Propios Departamento</t>
  </si>
  <si>
    <t>Está en trámite vigencia futura para el año 2022 de $2.500.000.000 (Ya están incluidos dentro del valor actual)</t>
  </si>
  <si>
    <t>$533.708.726 vigencias futuras en ejecución, Ordenanza 052 (Recursos incorporados 2021)</t>
  </si>
  <si>
    <t>$1.437.457.208 vigencias futuras en ejecución, Ordenanza 052 (Recursos incorporados 2021)</t>
  </si>
  <si>
    <t>$285.172.514 vigencias futuras en ejecución, Ordenanza 052 (Recursos incorporados 2021)</t>
  </si>
  <si>
    <t>Meta cumplida 100%</t>
  </si>
  <si>
    <t>Pendiente ajustar reporte físico 2020</t>
  </si>
  <si>
    <t>Reforestar 150 hectáreas de áreas degradadas en los municipios de la Cuenca del Rio Bogotá.</t>
  </si>
  <si>
    <t>Implementar 6 viveros forestales de carácter regional.</t>
  </si>
  <si>
    <t>Implementar 2 proyectos de recuperación de ecosistemas lagunares en el departamento.</t>
  </si>
  <si>
    <t>Implementar 4 estrategias de conservación en corredores ambientales.</t>
  </si>
  <si>
    <t>Conservar 10.000 hectáreas localizadas en áreas de importancia hídrica.</t>
  </si>
  <si>
    <t>Sembrar 1.000.000 de árboles.</t>
  </si>
  <si>
    <t>Implementar 6 proyectos encaminados al buen uso y manejo de los recursos naturales en cuencas prioritarias del departamento.</t>
  </si>
  <si>
    <t>Ejecutar la transferencia del 100% de los recursos destinados a agua potable y saneamiento básico en el marco del Plan Departamental de Aguas.</t>
  </si>
  <si>
    <t>Determinar 2 alternativas de disposición final de residuos sólidos para el departamento.</t>
  </si>
  <si>
    <t>Potencializar 15 asociaciones provinciales de recuperadores ambientales.</t>
  </si>
  <si>
    <t>Garantizar la interventoría a la disposición final de residuos sólidos en el relleno sanitario Nuevo Mondoñedo.</t>
  </si>
  <si>
    <t>Apoyar a 30 municipios en la implementación de los Planes de Gestión de Residuos Sólidos en sus diferentes componentes.</t>
  </si>
  <si>
    <t>Ejecutar 3 proyectos de innovación en manejo de residuos sólidos y cambio climático.</t>
  </si>
  <si>
    <t>Implementar 3 sistemas de producción sostenible con el ambiente.</t>
  </si>
  <si>
    <t>Articular con el sector privado una estrategia de responsabilidad ambiental empresarial</t>
  </si>
  <si>
    <t>Ejecutar 30 jornadas de educación y cultura ambiental.</t>
  </si>
  <si>
    <t>Implementar 20 proyectos de educación ambiental presentados a través de los CIDEAS municipales.</t>
  </si>
  <si>
    <t>Potencializar la estrategia huella de carbono departamental.</t>
  </si>
  <si>
    <t>Beneficiar 500 familias con la sustitución de estufas ecoeficientes.</t>
  </si>
  <si>
    <t>Implementar 4 proyectos establecidos en el Plan Regional Integral de Cambio Climático - PRICC.</t>
  </si>
  <si>
    <t>Restaurar 100 hectáreas afectadas por eventos climáticos.</t>
  </si>
  <si>
    <t>Cofinanciar la construcción de la PTAR Canoas en cumplimiento de la sentencia 2001-90479 de marzo 28 de 2014 del Consejo de Estado.</t>
  </si>
  <si>
    <t>Implementar 1 instrumento para la articulación de la inversión de áreas de importancia estratégica para la conservación de recursos hídricos (art. 111 de la ley 99 de 1993)</t>
  </si>
  <si>
    <t>Implementar un proyecto articulado del POMCA del Río Bogotá.</t>
  </si>
  <si>
    <t>Ejecutar el plan de acción de crisis climática para la región Cundinamarca - Bogotá.</t>
  </si>
  <si>
    <t>Implementar una estrategia tendiente a mejorar la calidad del aire en la región Cundinamarca - Bogotá.</t>
  </si>
  <si>
    <t>PRODUCTO</t>
  </si>
  <si>
    <t>Revisar la programación 2021 (60Ha) si se va a cumplir</t>
  </si>
  <si>
    <t>Revisar vigencia 2020 (1 vivero) no se cumplió y vigencia 2021 (3 víveros)</t>
  </si>
  <si>
    <t>% CUMPLIMIENTO</t>
  </si>
  <si>
    <t>2022
Programado Fisico</t>
  </si>
  <si>
    <t>2022
Programado Financiero</t>
  </si>
  <si>
    <r>
      <t xml:space="preserve">EJECUTADO
CUATRIENIO
</t>
    </r>
    <r>
      <rPr>
        <b/>
        <sz val="10"/>
        <color theme="0"/>
        <rFont val="Century Gothic"/>
        <family val="2"/>
      </rPr>
      <t>(A 31/AGO/21)</t>
    </r>
  </si>
  <si>
    <t>El porcentaje de avance no corresponde al pagado en el 2021, se siguen realizando los reportes sin sumar al avance</t>
  </si>
  <si>
    <t>META</t>
  </si>
  <si>
    <t>ACTIVIDAD</t>
  </si>
  <si>
    <t>PROGRAMACIÓN FÍSICA</t>
  </si>
  <si>
    <t>PROGRAMACIÓN FINANCIERA</t>
  </si>
  <si>
    <t>PROYECTO</t>
  </si>
  <si>
    <t>BPIN</t>
  </si>
  <si>
    <t>CONSERVACIÓN DEL RECURSO HÍDRICO EN EL DEPARTAMENTO DE CUNDINAMARCA</t>
  </si>
  <si>
    <t>No. META</t>
  </si>
  <si>
    <t>CONSERVAR 10.000 HECTÁREAS LOCALIZADAS EN AREAS DE IMPORTANCIA HÍDRICA.</t>
  </si>
  <si>
    <t>PLAN DE INTERVENCIÓN DE PREDIOS DE IMPORTANCIA HIDRICA</t>
  </si>
  <si>
    <t xml:space="preserve">ADQUISICION DE PREDIOS </t>
  </si>
  <si>
    <t xml:space="preserve">GESTION INMOBILIARIA </t>
  </si>
  <si>
    <t>Num</t>
  </si>
  <si>
    <t>Ha</t>
  </si>
  <si>
    <t>DIAGNOSTICO DE LOS PREDIOS ADQUIRIDOS POR EL DEPARTAMENTO Y PLAN DE TRABAJO PARA MANTENIMIENTO.</t>
  </si>
  <si>
    <t>MANTENIMIENTO Y RECUPERACIÓN  1.240 HA.</t>
  </si>
  <si>
    <t xml:space="preserve">DESARROLLO DEL ESQUEMA DE PAGO POR SERVICIOS AMBIENTALES </t>
  </si>
  <si>
    <t>ESTABLECIMIENTO DE ALIANZAS  PARA GENERAR ACCIONES DE CONSERVACION DE ECOSISTEMAS ESTRATEGICOS</t>
  </si>
  <si>
    <t>IMPLEMENTAR 2 PROYECTOS DE RECUPERACION DE ECOSISTEMAS LAGUNARES EN EL DEPARTAMENTO</t>
  </si>
  <si>
    <t>CONTROL DE VEGETACIÓN ACUÁTICA POR MEDIO DE EXTRACCIÓN MECÁNICA, BIOLÓGICA O QUÍMICA</t>
  </si>
  <si>
    <t xml:space="preserve">INTERVENCION DE ZONAS DE RONDA DE CUERPOS LAGUNARES </t>
  </si>
  <si>
    <t>CONSTRUCCIÓN DE ESTUFAS ECOEFICIENTES PARA LA REDUCCIÓN DE EMISIONES EN MUNICIPIOS DE CUNDINAMARCA</t>
  </si>
  <si>
    <t>Construir estufas ecoeficientes</t>
  </si>
  <si>
    <t>Capacitar a beneficiarios en temas de Entornos Saludables</t>
  </si>
  <si>
    <t>Instalar huertos leñeros</t>
  </si>
  <si>
    <t>DESARROLLO DE ACTIVIDADES DE EDUCACION AMBIENTAL EN CUNDINAMARCA</t>
  </si>
  <si>
    <t>EJECUTAR 30 JORNADAS DE EDUCACIÓN Y CULTURA AMBIENTAL</t>
  </si>
  <si>
    <t>IMPLEMENTAR 20 PROYECTOS DE EDUCACION AMBIENTAL PRESENTADOS A TRAVES DE LOS
CIDEAS MUNICIPALES</t>
  </si>
  <si>
    <t>TRASLADO DE APORTES  AL PLAN DEPARTAMENTAL DE AGUA DE CUNDINAMARCA</t>
  </si>
  <si>
    <t>COFINANCIAR LA CONSTRUCCION DE LA PTAR CANOAS EN CUMPLIMIENTO DE LA SENTENCIA 2001-90479 DE MARZO 28 DE 20014 DEL CONSEJO DE ESTADO</t>
  </si>
  <si>
    <t xml:space="preserve">EJECUTAR LA TRANSFERENCIA DEL 100% DE LOS RECURSOS DESTINADOS A GUA POTABLE Y SANEAMIENTO BASICO EN EL MARCO DEL PLAN DEPARTAMENTAL DE AGUAS </t>
  </si>
  <si>
    <t xml:space="preserve"> TRANSFERIR RECURSOS AL EJECUTOR EN EL CUMPLIMIENTO DE LA SENTENCIA DEL RIO BOGOTA PARA LA CONSTRUCCION DE LA PTAR CANOAS.</t>
  </si>
  <si>
    <t>APOYO PARA LA CONSTRUCCIÓN DE LAS FASES I Y II DE LA PLANTA DE TRATAMIENTO DE AGUAS RESIDUALES 
CANOAS EN EL MUNICIPIO DE SOACHA</t>
  </si>
  <si>
    <t>UNIDAD</t>
  </si>
  <si>
    <t>OPTIMIZACIÓN DE LOS PROCESOS DEL MANEJO INTEGRAL DE LOS RESIDUOS SOLIDOS EN EL DEPARTAMENTO DE CUNDINAMARCA</t>
  </si>
  <si>
    <t>ELABORAR DIAGNOSTICO</t>
  </si>
  <si>
    <t xml:space="preserve">SEGUIMIENTO EN LA DETERMINACION DE LA ALTERNATIVA </t>
  </si>
  <si>
    <t xml:space="preserve">REALIZAR ESTUDIOS Y DISEÑOS </t>
  </si>
  <si>
    <t>Determinar 2 alternativas de disposición final de residuos sólidos en el departamento</t>
  </si>
  <si>
    <t xml:space="preserve">POTENCIALIZAR 15 ASOCIACIONES PROVINCIALES DE RECUPERADORES AMBIENTALES </t>
  </si>
  <si>
    <t xml:space="preserve"> REALIZAR DIAGNOSTICO </t>
  </si>
  <si>
    <t>FACILITAR FORMACION EMPRESARIAL</t>
  </si>
  <si>
    <t>FACILITAR FORMACION EMPRESARIAL AVANZADA</t>
  </si>
  <si>
    <t xml:space="preserve">ADQUIRIR EQUIPOS </t>
  </si>
  <si>
    <t xml:space="preserve">EJECUTAR SEGUIMIENTO Y EVALUACIÓN </t>
  </si>
  <si>
    <t>GARANTIZAR LA INTERVENTORIA A LA DISPOSICIÓN FINAL DE RESIDUOS SOLIDOS EN EL RELLENO SANITARIO NUEVO MONDOÑEDO</t>
  </si>
  <si>
    <t>CONTRATAR LA INTERVENTORIA</t>
  </si>
  <si>
    <t>APOYAR A 30 MUNICIPIOS DEL DEPARTAMENTO DE CUNDINAMARCA EN LA IMPLEMENTACIÓN DE LOS PLANES DE GESTION DE RESIDUOS SÓLIDOS EN SUS DIFERENTES COMPONENTES</t>
  </si>
  <si>
    <t>EJECUTAR 3 PROYECTOS DE INNOVACIÓN EN MANEJO DE RESIDUOS SÓLIDOS Y CAMBIO CLIMATICO.</t>
  </si>
  <si>
    <t>OPTIMIZACIÓN EN LA GESTION DE LOS RECURSOS NATURALES DEL DEPARTAMENTO DE CUNDINAMARCA</t>
  </si>
  <si>
    <t xml:space="preserve">IMPLEMENTAR 4 ESTRATEGIAS DE CONSERVACIÓN EN CORREDORES AMBIENTALES </t>
  </si>
  <si>
    <t>IMPLEMENTAR 6 PROYECTOS ENCAMINADOS AL BUEN USO Y MANEJO DE LOS RECURSOS NATURALES EN CUENCAS PRIORITARIAS DEL DEPARTAMENTO</t>
  </si>
  <si>
    <t>CONSTRUCCIÓN DE VIVEROS FORESTALES EN CUNDINAMARCA</t>
  </si>
  <si>
    <t>CAPACITACIÓN VIVERISTAS</t>
  </si>
  <si>
    <t>CONSTRUCCIÓN, ADECUACIÓN Y MANTENIMIENTO</t>
  </si>
  <si>
    <t>ADQUISICION DE INSUMOS</t>
  </si>
  <si>
    <t>IMPLEMENTAR 6 VIVEROS FORESTALES DE CARÁCTER REGIONAL.</t>
  </si>
  <si>
    <t xml:space="preserve"> REFORESTACIÓN CON LA SIEMBRA DE 1.000.000 DE ÁRBOLES EN ZONAS DEFORESTADAS DEL</t>
  </si>
  <si>
    <t>SIEMBRA DE UN MILLÓN DE ÁRBOLES</t>
  </si>
  <si>
    <t xml:space="preserve">IMPLEMENTAR 3 SISTEMAS DE PRODUCCION SOSTENIBLE CON EL AMBIENTE </t>
  </si>
  <si>
    <t xml:space="preserve">IMPLEMENTACION SELLO AMBIENTAL / ECOETIQUETA </t>
  </si>
  <si>
    <t>CONSTRUCCIÓN DEL ESQUEMA DE MERCADO DE CARBONO</t>
  </si>
  <si>
    <t>PROMOCION, CAPACITACIÓN Y APALANCAMIENTO DE  NEGOCIOS VERDES</t>
  </si>
  <si>
    <t>APOYAR EL DESARROLLO Y CONSOLIDACION DEL SISTEMA DE INFORMACION DE LOS NEGOCIOS VERDES</t>
  </si>
  <si>
    <t>APROVECHAMIENTO Y VALORIZACIÓN DE RESIDUOS</t>
  </si>
  <si>
    <t>PROMOVER LA INVESTIGACION E INNOVACION EN NEGOCIOS VERDES</t>
  </si>
  <si>
    <t>ARTICULAR CON EL SECTOR PRIVADO UNA ESTRATEGIA DE RESPONSABILIDAD AMBIENTAL EMPRESARIAL</t>
  </si>
  <si>
    <t xml:space="preserve">ELABORACIÓN DEL DIAGNOSTICO SITUACIONAL DEL SECTOR
PRIVADO Y LA INDUSTRIA MANUFACTURERA DEL TERRITORIO
</t>
  </si>
  <si>
    <t>DEFINICIÓN DE LOS SERVICIOS A OFERTAR Y ESTRUCTURACIÓN DE
LA COMPENSACIÓN</t>
  </si>
  <si>
    <t>CONSTRUCCIÓN DE LA ESTRATEGIA (PORTAFOLIO DE SERVI CIOS).</t>
  </si>
  <si>
    <t>ELABORACIÓN DE MATERIAL INFORMATIVO DIVULGACION
ESTRATEGIA</t>
  </si>
  <si>
    <t>SOCIALIZACIÓN DE LA ESTRATEGIA AL SECTOR PRIVADO.</t>
  </si>
  <si>
    <t xml:space="preserve"> ELABORACIÓN PIEZAS PUBLICITARIAS COMO APOYO A LOS
PROCESOS DE SOCIALIZACIÓN</t>
  </si>
  <si>
    <t xml:space="preserve"> PAGO IMPUESTOS , TASAS Y RETRIBUCIONES</t>
  </si>
  <si>
    <t xml:space="preserve"> IMPLEMENTACIÓN DE LA ESTRATEGIA</t>
  </si>
  <si>
    <t>IMPLEMENTACIÓN DE LA ESTRATEGIA HUELLA DE CARBONO EN CUNDINAMARCA.</t>
  </si>
  <si>
    <t>POTENCIALIZAR LA ESTRATEGIA HUELLA DE CARBONO DEPARTAMENTAL.</t>
  </si>
  <si>
    <t>IMPLEMENTAR LA ESTRATEGIA</t>
  </si>
  <si>
    <t>DIVUGAR LA ESTRATEGIA</t>
  </si>
  <si>
    <t>REALIZAR ARTICULACIÓN INTERINSTITUCIONAL</t>
  </si>
  <si>
    <t>RESTAURACIÓN DE 100 HECTÁREAS AFECTADAS POR EVENTOS CLIMÁTICOS EN EL DEPARTAMENTO DE CUNDINAMARCA</t>
  </si>
  <si>
    <t xml:space="preserve">RESTAURAR 100 HECTAREAS AFECTADAS POR EVENTOS CLIMATICOS </t>
  </si>
  <si>
    <t>ESTRUCTURACION DEL PROYECTO DE INTERVENCION EN SUS FASES DE PLANEACION, EJECUCION, MANTENIMIENTO, MONITOREO Y DIVULGACION.</t>
  </si>
  <si>
    <t xml:space="preserve">REALIZACION SIEMBRAS </t>
  </si>
  <si>
    <t>RESTAURACIÓN DE ÁREAS AFECTADAS POR EVENTOS CLIMATICOS</t>
  </si>
  <si>
    <t xml:space="preserve">REALIZACION MANTENIMIENTOS </t>
  </si>
  <si>
    <t>DESARROLLO DE PROYECTOS ARTICULADOS PARA LA PRESERVACIÓN DE LOS ACTIVOS AMBIENTALES DE CUNDINAMARCA</t>
  </si>
  <si>
    <t>IMPLEMENTAR UN INSTRUMENTO PARA LA ARTICULACION DE LA INVERSIÓN DE AREAS DE IMPORTANCIA ESTRATÉGICA PARA LA CONSERVACIÓN DE RECURSOS HIDRICOS (art. 111 de la leey 99 de 1993)</t>
  </si>
  <si>
    <t>IMPLEMENTAR UN PROYECTO ARTICULADO DEL POMCA DEL RÍO BOGOTÁ</t>
  </si>
  <si>
    <t>DEFINICION DEL INSTRUMENTO DE ARTICULACION DE LOS RECURSOS DEL 1% DE LA LEY 99/93</t>
  </si>
  <si>
    <t>SOCIALIZACIÓN DEL INSTRUMENTO</t>
  </si>
  <si>
    <t>DEFINICIÓN DEL PROYECTO  POMCA</t>
  </si>
  <si>
    <t>INTERVENTORIA</t>
  </si>
  <si>
    <t>IMPLEMENTACIÓN DEL PROYECTOPOMCA</t>
  </si>
  <si>
    <t>IMPLEMENTACIÓN DE ESTRATEGIAS PARA ENFRENTAR LA CRISIS CLIMÁTICA PARA LA REGIÓN BOGOTÁ- CUNDINAMARCA</t>
  </si>
  <si>
    <t>IMPLEMENTAR UNA ESTRATEGIA TENDIENTE A MEJORAR LA CALIDAD DEL AIRE EN LA REGION BOGOTA -CUNDINAMARCA</t>
  </si>
  <si>
    <t>EJECUTAR EL PLAN DE ACCIÓN DE CRISIS CLIMÁTICA PARA LA REGION CUNDINAMARCA - BOGOTA</t>
  </si>
  <si>
    <t>FORMULACIÓN EL DOCUMENTO</t>
  </si>
  <si>
    <t>DIVULGACIÓN DEL PLAN DE ACCIÓN</t>
  </si>
  <si>
    <t>PAGOS, IMPUESTOS, TASAS Y RETRIBUCIONES</t>
  </si>
  <si>
    <t>IMPLEMENTACIÓN DE LA ESTRATEGIA MEJORMIENTO CALIDAD DEL AIRE</t>
  </si>
  <si>
    <t>DIVULGACIÓN DE LA ESTRATEGIA MEJORAMIENTO CALIDAD DEL AIRE</t>
  </si>
  <si>
    <t xml:space="preserve">IMPLEMENTACIÓN DE PROYECTOS ESTABLECIDOS EN EL PRICC EN CUNDINAMARCA </t>
  </si>
  <si>
    <t>IMPLEMENTAR 4 PROYECTOS ESTABLECIDOS EN EL PLAN REGIONAL INTEGRAL DE CAMBIO CLIMATICO PRICC</t>
  </si>
  <si>
    <t xml:space="preserve">Ajuste y actualizacion de documentos </t>
  </si>
  <si>
    <t>Restauración y pago por servicios
ambientales</t>
  </si>
  <si>
    <t>Deforestación evitada en el departamento de Cundinamarca</t>
  </si>
  <si>
    <t>Buenas prácticas ambientales en sistemas de producción agropecuaria</t>
  </si>
  <si>
    <t>Implementación de Sistemas silvopastoriles intensivos</t>
  </si>
  <si>
    <t xml:space="preserve">Implementacion de Planes de movilidad empresarial </t>
  </si>
  <si>
    <t>Reconversión tecnológica y productiva en el sector panelero</t>
  </si>
  <si>
    <t>Implementacion de proyectos para uso de energía solar para el calentamiento de agua</t>
  </si>
  <si>
    <t>Reemplazar  estufas de gas natural de baja eficiencia</t>
  </si>
  <si>
    <t>Promoción de fuentes renovables en la generación de energía para el departamento</t>
  </si>
  <si>
    <t>Implementación de buenas prácticas para el ahorro de energía en entidades públicas</t>
  </si>
  <si>
    <t xml:space="preserve">Reemplazo de estufas de gas de baja eficiencia </t>
  </si>
  <si>
    <t>Mejoramiento de la eficiencia de calderas en industrias de químicos y de alimentos</t>
  </si>
  <si>
    <t>Mejoramiento de la eficiencia energética en ladrilleras</t>
  </si>
  <si>
    <t>Mejoramiento  del transporte multimodal de pasajeros y de carga</t>
  </si>
  <si>
    <t>Aprovechamiento del biogás proveniente del relleno sanitario actual (Nuevo Mondoñedo) y de las áreas futuras de disposición de RSU</t>
  </si>
  <si>
    <t>Conservación  de ecosistemas vulnerables al cambio climático en la región capital, estratégicos para la provisión de agua.</t>
  </si>
  <si>
    <t>Implementación del modelo de banco de servicios ambientales en la Región Capital</t>
  </si>
  <si>
    <t>Fortalecimiento de cadenas productivas (caña panelera)</t>
  </si>
  <si>
    <t>Promoción e impulso de alternativas de aprovechamiento y reutilización de agua en el sector residencial de Bogotá - región</t>
  </si>
  <si>
    <t>Diseño y construcción de un distrito de riego en la región del Tequendama</t>
  </si>
  <si>
    <t>Mantenimiento y mejoramiento de cuerpos y cursos de agua para la regulación hídrica y disminución de estrés hídrico</t>
  </si>
  <si>
    <t>Construcción y edificaciones sostenibles</t>
  </si>
  <si>
    <t>Estabilización de pendientes y taludes mediante la construcción de obras de bioingeniería</t>
  </si>
  <si>
    <t>Programa de fortalecimiento de los sistemas de alertas tempranas por eventos climáticos</t>
  </si>
  <si>
    <t>Alternativas de uso para los suelos de protección por riesgo</t>
  </si>
  <si>
    <t>Impulsar esquemas de transferencia de riesgos</t>
  </si>
  <si>
    <t>Monitoreo a proyectos desarrollados</t>
  </si>
  <si>
    <t xml:space="preserve">Adquisicion de equipos </t>
  </si>
  <si>
    <t>Desarrollo componente socio ambiental del cambio climatico, mesas de trabajo, talleres, eventos.</t>
  </si>
  <si>
    <t>PLAN DE ACCIÓN 2022</t>
  </si>
  <si>
    <t xml:space="preserve">REVEGETALIZACION DE ZONAS ALEDAÑAS AL RIO BOGOTA </t>
  </si>
  <si>
    <t>ESTABLECIMIENTO CERCAS DE PROTECCION Y AISLAMIENTO</t>
  </si>
  <si>
    <t xml:space="preserve">TALLERES DE EDUCACION AMBIENTAL </t>
  </si>
  <si>
    <t>REFORESTAR 150 HECTÁREAS DE AREAS DEGRADADAS EN LOS MUNICIPIOS DE LA CUENCA DEL RIO BOGOTA.</t>
  </si>
  <si>
    <t>PROTECCIÓN DE AREAS DEGRADADAS EN LA CUENCA DEL RIO BOGOTA EN CUNDINAMARCA</t>
  </si>
  <si>
    <t>POAI 2022</t>
  </si>
  <si>
    <t>Km</t>
  </si>
  <si>
    <t>REALIZAR TRABAJOS DE REFORESTACION,  REVEGETALIZACIÓN Y/O RESTAURACIÓN  EN LOS CORREDORES SELECCIONADOS</t>
  </si>
  <si>
    <t>FORMACIÓN Y SENSIBILIZACIÓN AMBIENTAL COMUNITARIA (GOBERNABILIDAD Y PARTICIPACIÓN.)</t>
  </si>
  <si>
    <t xml:space="preserve">ASISTENCIA TÉCNICA AMBIENTAL EN PROCESOS  PRODUCTIVOS - Y COMPETITIVOS AGROFORESTERÍA </t>
  </si>
  <si>
    <t>IMPLEMENTAR ACTIVIDADES PRODUCTIVAS DE ALTO IMPACTO POSITIVO EN LOS ECOSISTEMAS Y LA BIODIVERSIDAD (NEGOCIO / MERCADO VERDE)</t>
  </si>
  <si>
    <t>REFORESTAR Y PROTEGER  LAS ÁREAS DEGRADADAS</t>
  </si>
  <si>
    <t xml:space="preserve">CONSTRUIR OBRAS DE BIOINGENIERIA </t>
  </si>
  <si>
    <t xml:space="preserve">IMPLEMENTAR SISTEMAS DE TELEMETRIA </t>
  </si>
  <si>
    <t xml:space="preserve">IMPLEMENTAR SISTEMAS DE CAPTURA DE AGUA </t>
  </si>
  <si>
    <t xml:space="preserve">REALIZAR TALLERES DE CAPACITACIÓN Y SENSIBILIZACIÓN A LAS COMUNIDADES </t>
  </si>
  <si>
    <t xml:space="preserve">FORMULAR HERRAMIENTAS DE MANEJO DE PAISAJE </t>
  </si>
  <si>
    <t>IMPLEMENTAR ACCIONES POMCAS</t>
  </si>
  <si>
    <t>IMPLEMENTACION PLAN DE USO Y AHORRO EFICIENTE DEL AGUA PUEAA</t>
  </si>
  <si>
    <t>FORMULAR PLAN DE USO Y AHORRO EFICIENTE DEL AGUA</t>
  </si>
  <si>
    <t>PROMOCION Y FOMENTO DE SISTEMAS FORESTALES,  AGROFORESTALES Y SILVOPASTORILES COMO ALTERNATIVA VERDE PARA EL CREMIENTO</t>
  </si>
  <si>
    <t>CONTRATAR ESTUDIOS Y CONSULTORIAS PARA LA ACTUALIZACIÓN DE LOS  PGIRS</t>
  </si>
  <si>
    <t>SUMINISTRAR  MAQUINARIA, EQUIPOS.</t>
  </si>
  <si>
    <t>IMPLEMENTAR LOS PGIRS EN LOS MUNICIPIOS</t>
  </si>
  <si>
    <t>ESTRUCTURAR  PROYECTOS  DE INNOVACIÓN</t>
  </si>
  <si>
    <t xml:space="preserve">IMPLEMENTAR PROYECTOS DE INNOVACIÓN </t>
  </si>
  <si>
    <t>IMPLEMENTACIÓN DE SISTEMAS DE PRODUCCIÓN SOSTENIBLE CON EL AMBIENTE EN CUNDINAMARCA.</t>
  </si>
  <si>
    <t>DESARROLLO EN ARTICULACION CON EL SECTOR PRIVADO UNA ESTRATEGIA DE RESPONSABILIDAD AMBIENTAL EMPRESARIAL EN CUNDINAMARCA</t>
  </si>
  <si>
    <r>
      <t xml:space="preserve">TRANSFERIR RECURSOS AL FIA ASIGNADOS AL PLAN DEPARTAMENTAL DE AGUA PAP - PDA DE CUNDINAMARCA, EJECUTADOS POR EL GESTOR - </t>
    </r>
    <r>
      <rPr>
        <u/>
        <sz val="7"/>
        <rFont val="Calibri"/>
        <family val="2"/>
        <scheme val="minor"/>
      </rPr>
      <t>CON SITUACION DE FONDOS - CSF</t>
    </r>
  </si>
  <si>
    <r>
      <t xml:space="preserve">TRANSFERIR RECURSOS AL </t>
    </r>
    <r>
      <rPr>
        <u/>
        <sz val="7"/>
        <rFont val="Calibri"/>
        <family val="2"/>
        <scheme val="minor"/>
      </rPr>
      <t>FIA</t>
    </r>
    <r>
      <rPr>
        <sz val="7"/>
        <rFont val="Calibri"/>
        <family val="2"/>
        <scheme val="minor"/>
      </rPr>
      <t xml:space="preserve"> ASIGNADOS AL PLAN DEPARTAMENTAL DE AGUA PAP - PDA DE CUNDINAMARCA, EJECUTADOS POR EL GESTOR -</t>
    </r>
    <r>
      <rPr>
        <u/>
        <sz val="7"/>
        <rFont val="Calibri"/>
        <family val="2"/>
        <scheme val="minor"/>
      </rPr>
      <t>SIN SITUACION DE FONDOS</t>
    </r>
    <r>
      <rPr>
        <sz val="7"/>
        <rFont val="Calibri"/>
        <family val="2"/>
        <scheme val="minor"/>
      </rPr>
      <t xml:space="preserve"> -SSF</t>
    </r>
  </si>
  <si>
    <t>%</t>
  </si>
  <si>
    <t>LOGRO</t>
  </si>
  <si>
    <t>PLAN DE ACCIÓN 2021</t>
  </si>
  <si>
    <t>FORMULACIÓN DE LA POLÍTICA DE EDUCACIÓN AMBIENTAL EN EL DEPARTAMENTO</t>
  </si>
  <si>
    <t>REALIZACIÓN DE GIRAS PEDAGÓGICAS</t>
  </si>
  <si>
    <t>RECONOCIMIENTO A LA IMPLEMENTACIÓN DE PROYECTOS PARA LA FORMACIÓN DE UNA CULTURA AMBIENTAL</t>
  </si>
  <si>
    <t>REALIZACIÓN DE CONGRESOS, SIMPOSIOS, SEMINARIOS FERIAS DE CARÁCTER AMBIENTAL</t>
  </si>
  <si>
    <t>ELABORACIÓN DE PUBLICACIONES / MATERIAL DIVULGATIVO DE EDUCACIÓN AMBIENTAL</t>
  </si>
  <si>
    <t>IMPLEMENTACIÓN DE PROYECTOS PARA LA FORMACIÓN DE UNA CULTURA AMBIENTAL</t>
  </si>
  <si>
    <t>IMPLEMENTACIÓN DEL PLAN ACCION</t>
  </si>
  <si>
    <r>
      <t xml:space="preserve">EJECUCIÓN
</t>
    </r>
    <r>
      <rPr>
        <b/>
        <sz val="7"/>
        <color rgb="FFFF0000"/>
        <rFont val="Calibri"/>
        <family val="2"/>
        <scheme val="minor"/>
      </rPr>
      <t>30/09/2021</t>
    </r>
  </si>
  <si>
    <t>AVANCE EJECUCIÓN 
META</t>
  </si>
  <si>
    <t>RESPONSABLE</t>
  </si>
  <si>
    <t>ECOSISTEMAS</t>
  </si>
  <si>
    <t>RECURSO HIDRICO</t>
  </si>
  <si>
    <t>PLANIFICACIÓN</t>
  </si>
  <si>
    <t>RE</t>
  </si>
  <si>
    <t>DESPACHO</t>
  </si>
  <si>
    <t>EDUCACIÓN AMBIENTAL</t>
  </si>
  <si>
    <t>PROGRAMADO
FÍSICO</t>
  </si>
  <si>
    <t>PROGRAMADO FINANCIERO</t>
  </si>
  <si>
    <t>observaciones</t>
  </si>
  <si>
    <t>Ubalá- Laguna verde
Soacha- H. Tierra Blanca (Recrsos completos)</t>
  </si>
  <si>
    <t>OPS</t>
  </si>
  <si>
    <t>OBSERVACIONES</t>
  </si>
  <si>
    <t>INVERSIÓN</t>
  </si>
  <si>
    <t xml:space="preserve">BENEFICIAR 500 FAMILIAS CON LA SUSTITUCION DE ESTUFAS ECOEFICIENTES </t>
  </si>
  <si>
    <t>Vigencias futuras</t>
  </si>
  <si>
    <t>RECURSOS ORDINARIOS PARA SER TRANSFERIDOS AL PDA</t>
  </si>
  <si>
    <t>RECURSOS SGP PARA SER TRANSFERIDOS AL PDA</t>
  </si>
  <si>
    <t>Inversión</t>
  </si>
  <si>
    <t>Convenio 103 con recursos 2021</t>
  </si>
  <si>
    <t>$92.465.644 Inversión</t>
  </si>
  <si>
    <t>SE PROGRAMA UNA PERSONA POR $18,540,000</t>
  </si>
  <si>
    <t>SE P´ROGRAMAN 2 PERSONAS, UNA DE LA DIRECCIÓN DE ECOSISTEMAS Y LA OTRA PERSONA DE DIRECCIÓN DE PLANIFICACIÓN</t>
  </si>
  <si>
    <t xml:space="preserve">SE PROGRAMAN 8 OPS. 5 A 6 MESES Y 3 A 3 MESES QUE VAN POR LA META 302, PARA UN TOTAL DE $167.478.000. EL SALDO PUEDE SER UTILIZADO EN OPS O INVERSIÓN </t>
  </si>
  <si>
    <t xml:space="preserve">EL 100$ VA PARA LA INTERVENTORÍA. </t>
  </si>
  <si>
    <t xml:space="preserve">SE PROGRAMAN 7 CONTRATISTAS $130.398.000, 4 A SEIS MESES Y 3, A TRES MESES, PORQUE VAN POR OTRA META. EL SALDO PROGRAMADO EN POAI, PUEDE SER EJECUTADO EN OPS O INVERSIÓN. </t>
  </si>
  <si>
    <t>$199.958.757 (DENTRO DE ESTE VALOR $32.960.000 SE PROGRAMAN 2 CONTRATISTAS POR 4 MESES DE LA DIREC.REC. HIDRICO</t>
  </si>
  <si>
    <t>$55.000.000 (DENTRO DE ESTE VALOR $42.436.000 SE ´PROGRAMAN 2 CONTRATISTAS POR UN PERIODO DE 4 MESES )</t>
  </si>
  <si>
    <t>Ubalá- Laguna verde
Soacha- H. Tierra Blanca (Recrsos completos)Soacha y Ubalá</t>
  </si>
  <si>
    <t>INVERSION</t>
  </si>
  <si>
    <t>OPS: 39 MILLONES / EL SALDO INVERSION U OTRAS OPS</t>
  </si>
  <si>
    <t>INVERSION : $2,500,000,000 (AMPARAN VIGENCIA FUTURA), EL SALDO O SEA $600 MILLONES ESTAN PROGRAMADOS EN POAI TAMBIEN PARA INVERSION</t>
  </si>
  <si>
    <t>OPS: $205.212.648. EL VALOR DE LOS $756.297.365 PUEDEN PROGRAMARSE EN OPS O INVERSIÓN.</t>
  </si>
  <si>
    <t>INVERSIÓN: $2.500.000.000.(AMPARAN VIGENCIA FUTURA ), EL SALDO PUEDE UTILIZARSE EN OPS O INVERSION. OPS: $959.431.800 PROGRAMADAS 33 PERSONAS A 6 MESES, POR DEFINIR.</t>
  </si>
  <si>
    <t>OPS 2 contratistas</t>
  </si>
  <si>
    <t>OPS 8 contratistas</t>
  </si>
  <si>
    <t>La meta se cumplio al 100% con la ejecución de los dos concursos de educación ambienta virtual realizado por la Secretaría del Ambiente, a espera de instrucciones</t>
  </si>
  <si>
    <t>Justificar 2021</t>
  </si>
  <si>
    <t>revisar Bertha avances 2021</t>
  </si>
  <si>
    <t>MANTENIMIENTO, OPS PARA SOCIALIZACIÓN DE LA ESTRATEGIA</t>
  </si>
  <si>
    <t xml:space="preserve">OPS </t>
  </si>
  <si>
    <t xml:space="preserve">Justificar 2021 </t>
  </si>
  <si>
    <t>POAI 2022
(10100)</t>
  </si>
  <si>
    <t>ADICION PPTAL
(31100)</t>
  </si>
  <si>
    <t>PROGRAMACIÓN FINANCIERA INICIAL</t>
  </si>
  <si>
    <t>PROGRAMACIÓN FINANCIERA FINAL</t>
  </si>
  <si>
    <t>ADELANTAR INVESTIGACIONES, DIAGNÓSTICO O CARACTERIZACIONES EN TEMAS ECOLÓGICOS Y AMBIENTALES.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</si>
</sst>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\ * #,##0_-;\-&quot;$&quot;\ * #,##0_-;_-&quot;$&quot;\ * &quot;-&quot;_-;_-@_-"/>
    <numFmt numFmtId="41" formatCode="_-* #,##0_-;\-* #,##0_-;_-* &quot;-&quot;_-;_-@_-"/>
    <numFmt numFmtId="164" formatCode="_(&quot;$&quot;\ * #,##0_);_(&quot;$&quot;\ * \(#,##0\);_(&quot;$&quot;\ * &quot;-&quot;??_);_(@_)"/>
    <numFmt numFmtId="165" formatCode="&quot;$&quot;#,##0;[Red]\-&quot;$&quot;#,##0"/>
  </numFmts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1"/>
      <color rgb="FFFF0000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entury Gothic"/>
      <family val="2"/>
    </font>
    <font>
      <b/>
      <sz val="7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rgb="FF000000"/>
      <name val="Calibri"/>
      <family val="2"/>
      <scheme val="minor"/>
    </font>
    <font>
      <sz val="7"/>
      <color indexed="8"/>
      <name val="Calibri"/>
      <family val="2"/>
      <scheme val="minor"/>
    </font>
    <font>
      <u/>
      <sz val="7"/>
      <name val="Calibri"/>
      <family val="2"/>
      <scheme val="minor"/>
    </font>
    <font>
      <sz val="7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7"/>
      <color rgb="FF00B0F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B6EA8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9FFE8"/>
        <bgColor indexed="64"/>
      </patternFill>
    </fill>
    <fill>
      <patternFill patternType="solid">
        <fgColor rgb="FF00EE9F"/>
        <bgColor indexed="64"/>
      </patternFill>
    </fill>
    <fill>
      <patternFill patternType="solid">
        <fgColor rgb="FFD1E0FF"/>
        <bgColor indexed="64"/>
      </patternFill>
    </fill>
    <fill>
      <patternFill patternType="solid">
        <fgColor rgb="FF37FFB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2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82">
    <xf numFmtId="0" fontId="0" fillId="0" borderId="0" xfId="0"/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Alignment="1">
      <alignment wrapText="1"/>
    </xf>
    <xf numFmtId="42" fontId="0" fillId="0" borderId="0" xfId="1" applyFont="1" applyAlignment="1">
      <alignment wrapText="1"/>
    </xf>
    <xf numFmtId="0" fontId="0" fillId="0" borderId="0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justify" vertical="center" wrapText="1"/>
    </xf>
    <xf numFmtId="49" fontId="0" fillId="0" borderId="0" xfId="0" applyNumberFormat="1" applyAlignment="1">
      <alignment horizontal="justify" vertical="center" wrapText="1"/>
    </xf>
    <xf numFmtId="49" fontId="1" fillId="0" borderId="0" xfId="0" applyNumberFormat="1" applyFont="1" applyAlignment="1">
      <alignment horizontal="justify" vertical="center" wrapText="1"/>
    </xf>
    <xf numFmtId="49" fontId="0" fillId="0" borderId="0" xfId="1" applyNumberFormat="1" applyFont="1" applyAlignment="1">
      <alignment horizontal="justify" vertical="center" wrapText="1"/>
    </xf>
    <xf numFmtId="0" fontId="5" fillId="0" borderId="3" xfId="0" applyFont="1" applyFill="1" applyBorder="1" applyAlignment="1">
      <alignment horizontal="center" vertical="center" wrapText="1"/>
    </xf>
    <xf numFmtId="42" fontId="0" fillId="0" borderId="0" xfId="1" applyFont="1" applyAlignment="1">
      <alignment horizontal="justify" vertical="center" wrapText="1"/>
    </xf>
    <xf numFmtId="49" fontId="0" fillId="3" borderId="0" xfId="0" applyNumberFormat="1" applyFill="1" applyAlignment="1">
      <alignment horizontal="center" vertical="center" wrapText="1"/>
    </xf>
    <xf numFmtId="49" fontId="0" fillId="0" borderId="1" xfId="0" applyNumberFormat="1" applyBorder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0" fillId="0" borderId="0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49" fontId="0" fillId="0" borderId="0" xfId="0" applyNumberFormat="1" applyFont="1" applyAlignment="1">
      <alignment horizontal="justify" vertical="center" wrapText="1"/>
    </xf>
    <xf numFmtId="0" fontId="6" fillId="4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10" fontId="10" fillId="7" borderId="1" xfId="3" applyNumberFormat="1" applyFont="1" applyFill="1" applyBorder="1" applyAlignment="1">
      <alignment horizontal="center" vertical="center"/>
    </xf>
    <xf numFmtId="10" fontId="10" fillId="3" borderId="1" xfId="3" applyNumberFormat="1" applyFont="1" applyFill="1" applyBorder="1" applyAlignment="1">
      <alignment horizontal="center" vertical="center"/>
    </xf>
    <xf numFmtId="10" fontId="10" fillId="6" borderId="1" xfId="3" applyNumberFormat="1" applyFont="1" applyFill="1" applyBorder="1" applyAlignment="1">
      <alignment horizontal="center" vertical="center"/>
    </xf>
    <xf numFmtId="10" fontId="11" fillId="7" borderId="1" xfId="3" applyNumberFormat="1" applyFont="1" applyFill="1" applyBorder="1" applyAlignment="1">
      <alignment horizontal="center" vertical="center"/>
    </xf>
    <xf numFmtId="10" fontId="11" fillId="3" borderId="1" xfId="3" applyNumberFormat="1" applyFont="1" applyFill="1" applyBorder="1" applyAlignment="1">
      <alignment horizontal="center" vertical="center"/>
    </xf>
    <xf numFmtId="10" fontId="10" fillId="5" borderId="1" xfId="3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justify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1" fontId="15" fillId="8" borderId="1" xfId="0" applyNumberFormat="1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8" borderId="1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16" fillId="8" borderId="12" xfId="0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8" borderId="9" xfId="0" applyFont="1" applyFill="1" applyBorder="1" applyAlignment="1">
      <alignment horizontal="center" vertical="center" wrapText="1"/>
    </xf>
    <xf numFmtId="0" fontId="17" fillId="8" borderId="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64" fontId="16" fillId="7" borderId="1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 vertical="center" wrapText="1"/>
    </xf>
    <xf numFmtId="164" fontId="16" fillId="7" borderId="12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5" fillId="7" borderId="1" xfId="0" applyFont="1" applyFill="1" applyBorder="1"/>
    <xf numFmtId="42" fontId="15" fillId="7" borderId="1" xfId="1" applyFont="1" applyFill="1" applyBorder="1" applyAlignment="1">
      <alignment horizontal="center" vertical="center"/>
    </xf>
    <xf numFmtId="42" fontId="15" fillId="7" borderId="1" xfId="1" applyFont="1" applyFill="1" applyBorder="1" applyAlignment="1">
      <alignment vertical="center"/>
    </xf>
    <xf numFmtId="0" fontId="16" fillId="7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/>
    </xf>
    <xf numFmtId="42" fontId="13" fillId="2" borderId="1" xfId="1" applyFont="1" applyFill="1" applyBorder="1" applyAlignment="1">
      <alignment horizontal="center" vertical="center" wrapText="1"/>
    </xf>
    <xf numFmtId="42" fontId="16" fillId="0" borderId="1" xfId="1" applyFont="1" applyFill="1" applyBorder="1" applyAlignment="1">
      <alignment horizontal="center" vertical="center" wrapText="1"/>
    </xf>
    <xf numFmtId="42" fontId="15" fillId="0" borderId="0" xfId="1" applyFont="1" applyAlignment="1">
      <alignment horizontal="center" vertical="center"/>
    </xf>
    <xf numFmtId="42" fontId="15" fillId="0" borderId="1" xfId="1" applyFont="1" applyFill="1" applyBorder="1" applyAlignment="1">
      <alignment horizontal="center" vertical="center"/>
    </xf>
    <xf numFmtId="42" fontId="21" fillId="0" borderId="0" xfId="1" applyFont="1" applyAlignment="1">
      <alignment horizontal="center" vertical="center"/>
    </xf>
    <xf numFmtId="9" fontId="15" fillId="0" borderId="0" xfId="3" applyFont="1"/>
    <xf numFmtId="9" fontId="15" fillId="7" borderId="1" xfId="3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9" fontId="13" fillId="3" borderId="1" xfId="3" applyFont="1" applyFill="1" applyBorder="1" applyAlignment="1">
      <alignment horizontal="center" vertical="center" wrapText="1"/>
    </xf>
    <xf numFmtId="10" fontId="15" fillId="7" borderId="1" xfId="3" applyNumberFormat="1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1" fillId="0" borderId="0" xfId="0" applyFont="1"/>
    <xf numFmtId="0" fontId="15" fillId="7" borderId="3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164" fontId="20" fillId="7" borderId="1" xfId="0" applyNumberFormat="1" applyFont="1" applyFill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20" fillId="8" borderId="9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164" fontId="20" fillId="7" borderId="12" xfId="0" applyNumberFormat="1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vertical="center" wrapText="1"/>
    </xf>
    <xf numFmtId="0" fontId="20" fillId="8" borderId="8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/>
    </xf>
    <xf numFmtId="42" fontId="20" fillId="7" borderId="1" xfId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42" fontId="14" fillId="5" borderId="1" xfId="1" applyFont="1" applyFill="1" applyBorder="1" applyAlignment="1">
      <alignment horizontal="center" vertical="center" wrapText="1"/>
    </xf>
    <xf numFmtId="42" fontId="15" fillId="8" borderId="1" xfId="1" applyFont="1" applyFill="1" applyBorder="1" applyAlignment="1">
      <alignment horizontal="center" vertical="center" wrapText="1"/>
    </xf>
    <xf numFmtId="42" fontId="20" fillId="8" borderId="1" xfId="1" applyFont="1" applyFill="1" applyBorder="1" applyAlignment="1">
      <alignment horizontal="center" vertical="center" wrapText="1"/>
    </xf>
    <xf numFmtId="42" fontId="15" fillId="0" borderId="1" xfId="1" applyFont="1" applyBorder="1" applyAlignment="1">
      <alignment horizontal="center" vertical="center" wrapText="1"/>
    </xf>
    <xf numFmtId="42" fontId="20" fillId="0" borderId="1" xfId="1" applyFont="1" applyFill="1" applyBorder="1" applyAlignment="1">
      <alignment horizontal="center" vertical="center" wrapText="1"/>
    </xf>
    <xf numFmtId="42" fontId="16" fillId="8" borderId="1" xfId="1" applyFont="1" applyFill="1" applyBorder="1" applyAlignment="1">
      <alignment horizontal="center" vertical="center" wrapText="1"/>
    </xf>
    <xf numFmtId="42" fontId="15" fillId="0" borderId="12" xfId="1" applyFont="1" applyFill="1" applyBorder="1" applyAlignment="1">
      <alignment horizontal="center" vertical="center" wrapText="1"/>
    </xf>
    <xf numFmtId="42" fontId="15" fillId="0" borderId="1" xfId="1" applyFont="1" applyFill="1" applyBorder="1" applyAlignment="1">
      <alignment horizontal="center" vertical="center" wrapText="1"/>
    </xf>
    <xf numFmtId="42" fontId="20" fillId="0" borderId="1" xfId="1" applyFont="1" applyBorder="1" applyAlignment="1">
      <alignment horizontal="center" vertical="center" wrapText="1"/>
    </xf>
    <xf numFmtId="42" fontId="20" fillId="0" borderId="8" xfId="1" applyFont="1" applyBorder="1" applyAlignment="1">
      <alignment horizontal="center" vertical="center" wrapText="1"/>
    </xf>
    <xf numFmtId="42" fontId="20" fillId="0" borderId="9" xfId="1" applyFont="1" applyBorder="1" applyAlignment="1">
      <alignment horizontal="center" vertical="center" wrapText="1"/>
    </xf>
    <xf numFmtId="42" fontId="20" fillId="8" borderId="3" xfId="1" applyFont="1" applyFill="1" applyBorder="1" applyAlignment="1">
      <alignment horizontal="center" vertical="center" wrapText="1"/>
    </xf>
    <xf numFmtId="42" fontId="20" fillId="8" borderId="1" xfId="1" applyFont="1" applyFill="1" applyBorder="1" applyAlignment="1">
      <alignment vertical="center" wrapText="1"/>
    </xf>
    <xf numFmtId="42" fontId="17" fillId="8" borderId="9" xfId="1" applyFont="1" applyFill="1" applyBorder="1" applyAlignment="1">
      <alignment horizontal="center" vertical="center" wrapText="1"/>
    </xf>
    <xf numFmtId="42" fontId="20" fillId="8" borderId="8" xfId="1" applyFont="1" applyFill="1" applyBorder="1" applyAlignment="1">
      <alignment horizontal="center" vertical="center" wrapText="1"/>
    </xf>
    <xf numFmtId="42" fontId="17" fillId="8" borderId="8" xfId="1" applyFont="1" applyFill="1" applyBorder="1" applyAlignment="1">
      <alignment horizontal="center" vertical="center" wrapText="1"/>
    </xf>
    <xf numFmtId="42" fontId="15" fillId="8" borderId="12" xfId="1" applyFont="1" applyFill="1" applyBorder="1" applyAlignment="1">
      <alignment horizontal="center" vertical="center" wrapText="1"/>
    </xf>
    <xf numFmtId="42" fontId="17" fillId="0" borderId="1" xfId="1" applyFont="1" applyFill="1" applyBorder="1" applyAlignment="1">
      <alignment horizontal="center" vertical="center" wrapText="1"/>
    </xf>
    <xf numFmtId="42" fontId="17" fillId="0" borderId="3" xfId="1" applyFont="1" applyFill="1" applyBorder="1" applyAlignment="1">
      <alignment horizontal="center" vertical="center" wrapText="1"/>
    </xf>
    <xf numFmtId="42" fontId="17" fillId="8" borderId="1" xfId="1" applyFont="1" applyFill="1" applyBorder="1" applyAlignment="1">
      <alignment horizontal="center" vertical="center" wrapText="1"/>
    </xf>
    <xf numFmtId="42" fontId="15" fillId="0" borderId="0" xfId="1" applyFont="1" applyAlignment="1">
      <alignment horizontal="center"/>
    </xf>
    <xf numFmtId="42" fontId="15" fillId="0" borderId="9" xfId="1" applyFont="1" applyBorder="1" applyAlignment="1">
      <alignment horizontal="center" vertical="center" wrapText="1"/>
    </xf>
    <xf numFmtId="42" fontId="21" fillId="0" borderId="0" xfId="1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1" fontId="14" fillId="5" borderId="2" xfId="0" applyNumberFormat="1" applyFont="1" applyFill="1" applyBorder="1" applyAlignment="1">
      <alignment horizontal="center" vertical="center" wrapText="1"/>
    </xf>
    <xf numFmtId="1" fontId="16" fillId="7" borderId="1" xfId="0" applyNumberFormat="1" applyFont="1" applyFill="1" applyBorder="1" applyAlignment="1">
      <alignment horizontal="center" vertical="center" wrapText="1"/>
    </xf>
    <xf numFmtId="1" fontId="20" fillId="7" borderId="1" xfId="0" applyNumberFormat="1" applyFont="1" applyFill="1" applyBorder="1" applyAlignment="1">
      <alignment horizontal="center" vertical="center" wrapText="1"/>
    </xf>
    <xf numFmtId="1" fontId="20" fillId="7" borderId="12" xfId="0" applyNumberFormat="1" applyFont="1" applyFill="1" applyBorder="1" applyAlignment="1">
      <alignment horizontal="center" vertical="center" wrapText="1"/>
    </xf>
    <xf numFmtId="1" fontId="16" fillId="7" borderId="12" xfId="0" applyNumberFormat="1" applyFont="1" applyFill="1" applyBorder="1" applyAlignment="1">
      <alignment horizontal="center" vertical="center" wrapText="1"/>
    </xf>
    <xf numFmtId="1" fontId="15" fillId="7" borderId="1" xfId="0" applyNumberFormat="1" applyFont="1" applyFill="1" applyBorder="1" applyAlignment="1">
      <alignment horizontal="center" vertical="center"/>
    </xf>
    <xf numFmtId="1" fontId="20" fillId="7" borderId="1" xfId="0" applyNumberFormat="1" applyFont="1" applyFill="1" applyBorder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 wrapText="1"/>
    </xf>
    <xf numFmtId="164" fontId="15" fillId="7" borderId="1" xfId="0" applyNumberFormat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9" fontId="15" fillId="7" borderId="1" xfId="3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42" fontId="15" fillId="0" borderId="1" xfId="1" applyFont="1" applyBorder="1" applyAlignment="1">
      <alignment horizontal="center" vertical="center"/>
    </xf>
    <xf numFmtId="0" fontId="20" fillId="10" borderId="1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42" fontId="15" fillId="0" borderId="12" xfId="1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164" fontId="16" fillId="0" borderId="12" xfId="0" applyNumberFormat="1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1" fontId="13" fillId="5" borderId="2" xfId="0" applyNumberFormat="1" applyFont="1" applyFill="1" applyBorder="1" applyAlignment="1">
      <alignment horizontal="center" vertical="center" wrapText="1"/>
    </xf>
    <xf numFmtId="42" fontId="13" fillId="5" borderId="1" xfId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42" fontId="13" fillId="0" borderId="0" xfId="1" applyFont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 wrapText="1"/>
    </xf>
    <xf numFmtId="42" fontId="15" fillId="0" borderId="0" xfId="1" applyFont="1"/>
    <xf numFmtId="164" fontId="20" fillId="0" borderId="1" xfId="0" applyNumberFormat="1" applyFont="1" applyFill="1" applyBorder="1" applyAlignment="1">
      <alignment horizontal="center" vertical="center" wrapText="1"/>
    </xf>
    <xf numFmtId="42" fontId="15" fillId="0" borderId="1" xfId="1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" fontId="15" fillId="0" borderId="12" xfId="0" applyNumberFormat="1" applyFont="1" applyFill="1" applyBorder="1" applyAlignment="1">
      <alignment horizontal="center" vertical="center" wrapText="1"/>
    </xf>
    <xf numFmtId="164" fontId="20" fillId="0" borderId="12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42" fontId="15" fillId="0" borderId="1" xfId="1" applyFont="1" applyFill="1" applyBorder="1" applyAlignment="1">
      <alignment vertical="center" wrapText="1"/>
    </xf>
    <xf numFmtId="42" fontId="15" fillId="0" borderId="1" xfId="1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wrapText="1"/>
    </xf>
    <xf numFmtId="42" fontId="15" fillId="0" borderId="1" xfId="1" applyFont="1" applyFill="1" applyBorder="1" applyAlignment="1">
      <alignment horizontal="center" vertical="center" wrapText="1"/>
    </xf>
    <xf numFmtId="164" fontId="16" fillId="0" borderId="3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8" borderId="8" xfId="0" applyFont="1" applyFill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center" vertical="center" wrapText="1"/>
    </xf>
    <xf numFmtId="0" fontId="22" fillId="6" borderId="12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42" fontId="23" fillId="0" borderId="0" xfId="1" applyFont="1"/>
    <xf numFmtId="42" fontId="15" fillId="11" borderId="1" xfId="1" applyFont="1" applyFill="1" applyBorder="1" applyAlignment="1">
      <alignment horizontal="center" vertical="center" wrapText="1"/>
    </xf>
    <xf numFmtId="164" fontId="16" fillId="11" borderId="1" xfId="0" applyNumberFormat="1" applyFont="1" applyFill="1" applyBorder="1" applyAlignment="1">
      <alignment horizontal="center" vertical="center" wrapText="1"/>
    </xf>
    <xf numFmtId="42" fontId="15" fillId="11" borderId="1" xfId="1" applyFont="1" applyFill="1" applyBorder="1" applyAlignment="1">
      <alignment horizontal="center" vertical="center"/>
    </xf>
    <xf numFmtId="42" fontId="15" fillId="0" borderId="1" xfId="1" applyFont="1" applyFill="1" applyBorder="1" applyAlignment="1">
      <alignment horizontal="center" vertical="center" wrapText="1"/>
    </xf>
    <xf numFmtId="42" fontId="1" fillId="0" borderId="0" xfId="0" applyNumberFormat="1" applyFont="1"/>
    <xf numFmtId="42" fontId="0" fillId="0" borderId="0" xfId="0" applyNumberFormat="1"/>
    <xf numFmtId="1" fontId="5" fillId="0" borderId="1" xfId="1" applyNumberFormat="1" applyFont="1" applyFill="1" applyBorder="1" applyAlignment="1">
      <alignment horizontal="center" vertical="center" wrapText="1"/>
    </xf>
    <xf numFmtId="42" fontId="5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2" fontId="5" fillId="0" borderId="6" xfId="1" applyFont="1" applyFill="1" applyBorder="1" applyAlignment="1">
      <alignment horizontal="center" vertical="center" wrapText="1"/>
    </xf>
    <xf numFmtId="42" fontId="5" fillId="0" borderId="7" xfId="1" applyFont="1" applyFill="1" applyBorder="1" applyAlignment="1">
      <alignment horizontal="center" vertical="center" wrapText="1"/>
    </xf>
    <xf numFmtId="42" fontId="5" fillId="0" borderId="5" xfId="1" applyFont="1" applyFill="1" applyBorder="1" applyAlignment="1">
      <alignment horizontal="center" vertical="center" wrapText="1"/>
    </xf>
    <xf numFmtId="42" fontId="5" fillId="0" borderId="8" xfId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1" fontId="5" fillId="0" borderId="7" xfId="1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1" fontId="5" fillId="0" borderId="8" xfId="1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justify" vertical="center"/>
    </xf>
    <xf numFmtId="49" fontId="0" fillId="0" borderId="12" xfId="0" applyNumberFormat="1" applyBorder="1" applyAlignment="1">
      <alignment horizontal="justify" vertical="center"/>
    </xf>
    <xf numFmtId="10" fontId="10" fillId="7" borderId="1" xfId="3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1" fontId="5" fillId="0" borderId="2" xfId="1" applyNumberFormat="1" applyFont="1" applyFill="1" applyBorder="1" applyAlignment="1">
      <alignment horizontal="center" vertical="center" wrapText="1"/>
    </xf>
    <xf numFmtId="1" fontId="5" fillId="0" borderId="9" xfId="1" applyNumberFormat="1" applyFont="1" applyFill="1" applyBorder="1" applyAlignment="1">
      <alignment horizontal="center" vertical="center" wrapText="1"/>
    </xf>
    <xf numFmtId="42" fontId="5" fillId="0" borderId="2" xfId="1" applyFont="1" applyFill="1" applyBorder="1" applyAlignment="1">
      <alignment horizontal="center" vertical="center" wrapText="1"/>
    </xf>
    <xf numFmtId="42" fontId="5" fillId="0" borderId="9" xfId="1" applyFont="1" applyFill="1" applyBorder="1" applyAlignment="1">
      <alignment horizontal="center" vertical="center" wrapText="1"/>
    </xf>
    <xf numFmtId="1" fontId="5" fillId="0" borderId="1" xfId="2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2" fontId="0" fillId="0" borderId="0" xfId="0" applyNumberFormat="1" applyBorder="1" applyAlignment="1">
      <alignment horizontal="center" vertical="center" wrapText="1"/>
    </xf>
    <xf numFmtId="164" fontId="16" fillId="0" borderId="3" xfId="0" applyNumberFormat="1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>
      <alignment horizontal="center" vertical="center" wrapText="1"/>
    </xf>
    <xf numFmtId="164" fontId="16" fillId="0" borderId="12" xfId="0" applyNumberFormat="1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42" fontId="23" fillId="0" borderId="3" xfId="1" applyFont="1" applyFill="1" applyBorder="1" applyAlignment="1">
      <alignment horizontal="center" vertical="center"/>
    </xf>
    <xf numFmtId="42" fontId="23" fillId="0" borderId="11" xfId="1" applyFont="1" applyFill="1" applyBorder="1" applyAlignment="1">
      <alignment horizontal="center" vertical="center"/>
    </xf>
    <xf numFmtId="42" fontId="23" fillId="0" borderId="12" xfId="1" applyFont="1" applyFill="1" applyBorder="1" applyAlignment="1">
      <alignment horizontal="center" vertical="center"/>
    </xf>
    <xf numFmtId="42" fontId="15" fillId="0" borderId="3" xfId="1" applyFont="1" applyFill="1" applyBorder="1" applyAlignment="1">
      <alignment horizontal="center" vertical="center"/>
    </xf>
    <xf numFmtId="42" fontId="15" fillId="0" borderId="11" xfId="1" applyFont="1" applyFill="1" applyBorder="1" applyAlignment="1">
      <alignment horizontal="center" vertical="center"/>
    </xf>
    <xf numFmtId="42" fontId="15" fillId="0" borderId="12" xfId="1" applyFont="1" applyFill="1" applyBorder="1" applyAlignment="1">
      <alignment horizontal="center" vertical="center"/>
    </xf>
    <xf numFmtId="42" fontId="23" fillId="0" borderId="3" xfId="1" applyFont="1" applyFill="1" applyBorder="1" applyAlignment="1">
      <alignment horizontal="center" vertical="center" wrapText="1"/>
    </xf>
    <xf numFmtId="42" fontId="23" fillId="0" borderId="11" xfId="1" applyFont="1" applyFill="1" applyBorder="1" applyAlignment="1">
      <alignment horizontal="center" vertical="center" wrapText="1"/>
    </xf>
    <xf numFmtId="42" fontId="23" fillId="0" borderId="12" xfId="1" applyFont="1" applyFill="1" applyBorder="1" applyAlignment="1">
      <alignment horizontal="center" vertical="center" wrapText="1"/>
    </xf>
    <xf numFmtId="42" fontId="15" fillId="0" borderId="3" xfId="1" applyFont="1" applyFill="1" applyBorder="1" applyAlignment="1">
      <alignment horizontal="center" vertical="center" wrapText="1"/>
    </xf>
    <xf numFmtId="42" fontId="15" fillId="0" borderId="12" xfId="1" applyFont="1" applyFill="1" applyBorder="1" applyAlignment="1">
      <alignment horizontal="center" vertical="center" wrapText="1"/>
    </xf>
    <xf numFmtId="42" fontId="16" fillId="0" borderId="3" xfId="1" applyFont="1" applyFill="1" applyBorder="1" applyAlignment="1">
      <alignment horizontal="center" vertical="center" wrapText="1"/>
    </xf>
    <xf numFmtId="42" fontId="16" fillId="0" borderId="11" xfId="1" applyFont="1" applyFill="1" applyBorder="1" applyAlignment="1">
      <alignment horizontal="center" vertical="center" wrapText="1"/>
    </xf>
    <xf numFmtId="42" fontId="16" fillId="0" borderId="12" xfId="1" applyFont="1" applyFill="1" applyBorder="1" applyAlignment="1">
      <alignment horizontal="center" vertical="center" wrapText="1"/>
    </xf>
    <xf numFmtId="42" fontId="15" fillId="0" borderId="11" xfId="1" applyFont="1" applyFill="1" applyBorder="1" applyAlignment="1">
      <alignment horizontal="center" vertical="center" wrapText="1"/>
    </xf>
    <xf numFmtId="1" fontId="15" fillId="8" borderId="3" xfId="0" applyNumberFormat="1" applyFont="1" applyFill="1" applyBorder="1" applyAlignment="1">
      <alignment horizontal="center" vertical="center" wrapText="1"/>
    </xf>
    <xf numFmtId="1" fontId="15" fillId="8" borderId="11" xfId="0" applyNumberFormat="1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1" fontId="15" fillId="0" borderId="3" xfId="0" applyNumberFormat="1" applyFont="1" applyBorder="1" applyAlignment="1">
      <alignment horizontal="center" vertical="center" wrapText="1"/>
    </xf>
    <xf numFmtId="1" fontId="15" fillId="0" borderId="12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42" fontId="15" fillId="0" borderId="3" xfId="1" applyFont="1" applyBorder="1" applyAlignment="1">
      <alignment horizontal="center" vertical="center"/>
    </xf>
    <xf numFmtId="42" fontId="15" fillId="0" borderId="11" xfId="1" applyFont="1" applyBorder="1" applyAlignment="1">
      <alignment horizontal="center" vertical="center"/>
    </xf>
    <xf numFmtId="42" fontId="15" fillId="0" borderId="12" xfId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" fontId="15" fillId="8" borderId="1" xfId="0" applyNumberFormat="1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 wrapText="1"/>
    </xf>
    <xf numFmtId="1" fontId="15" fillId="8" borderId="12" xfId="0" applyNumberFormat="1" applyFont="1" applyFill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42" fontId="15" fillId="0" borderId="1" xfId="1" applyFont="1" applyFill="1" applyBorder="1" applyAlignment="1">
      <alignment horizontal="center" vertical="center" wrapText="1"/>
    </xf>
    <xf numFmtId="1" fontId="15" fillId="0" borderId="3" xfId="0" applyNumberFormat="1" applyFon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vertical="center"/>
    </xf>
    <xf numFmtId="1" fontId="15" fillId="0" borderId="12" xfId="0" applyNumberFormat="1" applyFont="1" applyFill="1" applyBorder="1" applyAlignment="1">
      <alignment horizontal="center" vertical="center"/>
    </xf>
    <xf numFmtId="1" fontId="15" fillId="8" borderId="3" xfId="0" applyNumberFormat="1" applyFont="1" applyFill="1" applyBorder="1" applyAlignment="1">
      <alignment horizontal="center" vertical="center"/>
    </xf>
    <xf numFmtId="1" fontId="15" fillId="8" borderId="11" xfId="0" applyNumberFormat="1" applyFont="1" applyFill="1" applyBorder="1" applyAlignment="1">
      <alignment horizontal="center" vertical="center"/>
    </xf>
    <xf numFmtId="1" fontId="15" fillId="8" borderId="12" xfId="0" applyNumberFormat="1" applyFont="1" applyFill="1" applyBorder="1" applyAlignment="1">
      <alignment horizontal="center" vertical="center"/>
    </xf>
    <xf numFmtId="42" fontId="15" fillId="0" borderId="1" xfId="1" applyFont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9" fontId="15" fillId="7" borderId="1" xfId="3" applyFont="1" applyFill="1" applyBorder="1" applyAlignment="1">
      <alignment horizontal="center" vertical="center"/>
    </xf>
    <xf numFmtId="10" fontId="15" fillId="7" borderId="1" xfId="3" applyNumberFormat="1" applyFont="1" applyFill="1" applyBorder="1" applyAlignment="1">
      <alignment horizontal="center" vertical="center" wrapText="1"/>
    </xf>
    <xf numFmtId="10" fontId="15" fillId="7" borderId="1" xfId="3" applyNumberFormat="1" applyFont="1" applyFill="1" applyBorder="1" applyAlignment="1">
      <alignment horizontal="center" vertical="center"/>
    </xf>
    <xf numFmtId="10" fontId="15" fillId="7" borderId="3" xfId="3" applyNumberFormat="1" applyFont="1" applyFill="1" applyBorder="1" applyAlignment="1">
      <alignment horizontal="center" vertical="center" wrapText="1"/>
    </xf>
    <xf numFmtId="10" fontId="15" fillId="7" borderId="11" xfId="3" applyNumberFormat="1" applyFont="1" applyFill="1" applyBorder="1" applyAlignment="1">
      <alignment horizontal="center" vertical="center" wrapText="1"/>
    </xf>
    <xf numFmtId="10" fontId="15" fillId="7" borderId="12" xfId="3" applyNumberFormat="1" applyFont="1" applyFill="1" applyBorder="1" applyAlignment="1">
      <alignment horizontal="center" vertical="center" wrapText="1"/>
    </xf>
    <xf numFmtId="9" fontId="15" fillId="4" borderId="3" xfId="3" applyFont="1" applyFill="1" applyBorder="1" applyAlignment="1">
      <alignment horizontal="center" vertical="center" wrapText="1"/>
    </xf>
    <xf numFmtId="9" fontId="15" fillId="4" borderId="11" xfId="3" applyFont="1" applyFill="1" applyBorder="1" applyAlignment="1">
      <alignment horizontal="center" vertical="center" wrapText="1"/>
    </xf>
    <xf numFmtId="9" fontId="15" fillId="4" borderId="12" xfId="3" applyFont="1" applyFill="1" applyBorder="1" applyAlignment="1">
      <alignment horizontal="center" vertical="center" wrapText="1"/>
    </xf>
    <xf numFmtId="9" fontId="15" fillId="7" borderId="1" xfId="3" applyFont="1" applyFill="1" applyBorder="1" applyAlignment="1">
      <alignment horizontal="center" vertical="center" wrapText="1"/>
    </xf>
    <xf numFmtId="9" fontId="13" fillId="4" borderId="2" xfId="3" applyFont="1" applyFill="1" applyBorder="1" applyAlignment="1">
      <alignment horizontal="center" vertical="center" wrapText="1"/>
    </xf>
    <xf numFmtId="9" fontId="13" fillId="4" borderId="9" xfId="3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9" fontId="15" fillId="7" borderId="3" xfId="3" applyFont="1" applyFill="1" applyBorder="1" applyAlignment="1">
      <alignment horizontal="center" vertical="center" wrapText="1"/>
    </xf>
    <xf numFmtId="9" fontId="15" fillId="7" borderId="11" xfId="3" applyFont="1" applyFill="1" applyBorder="1" applyAlignment="1">
      <alignment horizontal="center" vertical="center" wrapText="1"/>
    </xf>
    <xf numFmtId="9" fontId="15" fillId="7" borderId="12" xfId="3" applyFont="1" applyFill="1" applyBorder="1" applyAlignment="1">
      <alignment horizontal="center" vertical="center" wrapText="1"/>
    </xf>
    <xf numFmtId="10" fontId="15" fillId="5" borderId="1" xfId="3" applyNumberFormat="1" applyFont="1" applyFill="1" applyBorder="1" applyAlignment="1">
      <alignment horizontal="center" vertical="center"/>
    </xf>
    <xf numFmtId="9" fontId="15" fillId="4" borderId="3" xfId="3" applyFont="1" applyFill="1" applyBorder="1" applyAlignment="1">
      <alignment horizontal="center" vertical="center"/>
    </xf>
    <xf numFmtId="9" fontId="15" fillId="4" borderId="12" xfId="3" applyFont="1" applyFill="1" applyBorder="1" applyAlignment="1">
      <alignment horizontal="center" vertical="center"/>
    </xf>
    <xf numFmtId="9" fontId="15" fillId="5" borderId="1" xfId="3" applyFont="1" applyFill="1" applyBorder="1" applyAlignment="1">
      <alignment horizontal="center" vertical="center" wrapText="1"/>
    </xf>
    <xf numFmtId="10" fontId="15" fillId="4" borderId="1" xfId="3" applyNumberFormat="1" applyFont="1" applyFill="1" applyBorder="1" applyAlignment="1">
      <alignment horizontal="center" vertical="center" wrapText="1"/>
    </xf>
    <xf numFmtId="9" fontId="15" fillId="4" borderId="1" xfId="3" applyFont="1" applyFill="1" applyBorder="1" applyAlignment="1">
      <alignment horizontal="center" vertical="center" wrapText="1"/>
    </xf>
    <xf numFmtId="9" fontId="15" fillId="6" borderId="3" xfId="3" applyFont="1" applyFill="1" applyBorder="1" applyAlignment="1">
      <alignment horizontal="center" vertical="center" wrapText="1"/>
    </xf>
    <xf numFmtId="9" fontId="15" fillId="6" borderId="11" xfId="3" applyFont="1" applyFill="1" applyBorder="1" applyAlignment="1">
      <alignment horizontal="center" vertical="center" wrapText="1"/>
    </xf>
    <xf numFmtId="9" fontId="15" fillId="6" borderId="12" xfId="3" applyFont="1" applyFill="1" applyBorder="1" applyAlignment="1">
      <alignment horizontal="center" vertical="center" wrapText="1"/>
    </xf>
    <xf numFmtId="10" fontId="15" fillId="5" borderId="1" xfId="3" applyNumberFormat="1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42" fontId="17" fillId="0" borderId="3" xfId="1" applyFont="1" applyFill="1" applyBorder="1" applyAlignment="1">
      <alignment horizontal="center" vertical="center" wrapText="1"/>
    </xf>
    <xf numFmtId="42" fontId="17" fillId="0" borderId="11" xfId="1" applyFont="1" applyFill="1" applyBorder="1" applyAlignment="1">
      <alignment horizontal="center" vertical="center" wrapText="1"/>
    </xf>
    <xf numFmtId="42" fontId="17" fillId="0" borderId="12" xfId="1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/>
    </xf>
    <xf numFmtId="164" fontId="15" fillId="7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11" xfId="0" applyFont="1" applyFill="1" applyBorder="1" applyAlignment="1">
      <alignment horizontal="center" vertical="center" wrapText="1"/>
    </xf>
    <xf numFmtId="0" fontId="15" fillId="10" borderId="12" xfId="0" applyFont="1" applyFill="1" applyBorder="1" applyAlignment="1">
      <alignment horizontal="center" vertical="center" wrapText="1"/>
    </xf>
    <xf numFmtId="1" fontId="15" fillId="10" borderId="3" xfId="0" applyNumberFormat="1" applyFont="1" applyFill="1" applyBorder="1" applyAlignment="1">
      <alignment horizontal="center" vertical="center" wrapText="1"/>
    </xf>
    <xf numFmtId="1" fontId="15" fillId="10" borderId="11" xfId="0" applyNumberFormat="1" applyFont="1" applyFill="1" applyBorder="1" applyAlignment="1">
      <alignment horizontal="center" vertical="center" wrapText="1"/>
    </xf>
    <xf numFmtId="1" fontId="15" fillId="10" borderId="12" xfId="0" applyNumberFormat="1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</cellXfs>
  <cellStyles count="4">
    <cellStyle name="Millares [0]" xfId="2" builtinId="6"/>
    <cellStyle name="Moneda [0]" xfId="1" builtinId="7"/>
    <cellStyle name="Normal" xfId="0" builtinId="0"/>
    <cellStyle name="Porcentaje" xfId="3" builtinId="5"/>
  </cellStyles>
  <dxfs count="0"/>
  <tableStyles count="0" defaultTableStyle="TableStyleMedium2" defaultPivotStyle="PivotStyleLight16"/>
  <colors>
    <mruColors>
      <color rgb="FF37FFBC"/>
      <color rgb="FFD1E0FF"/>
      <color rgb="FFB9FFE8"/>
      <color rgb="FFB6EA82"/>
      <color rgb="FF9BBCFF"/>
      <color rgb="FF3D6CC1"/>
      <color rgb="FF00EE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6"/>
  <sheetViews>
    <sheetView showGridLines="0" zoomScale="85" zoomScaleNormal="85" workbookViewId="0">
      <selection activeCell="C1" sqref="C1:D1"/>
    </sheetView>
  </sheetViews>
  <sheetFormatPr baseColWidth="10" defaultRowHeight="15" x14ac:dyDescent="0.25"/>
  <cols>
    <col min="1" max="1" width="7.7109375" style="11" customWidth="1"/>
    <col min="2" max="2" width="41.28515625" style="24" customWidth="1"/>
    <col min="3" max="3" width="16.85546875" style="11" customWidth="1"/>
    <col min="4" max="4" width="11.42578125" style="3" customWidth="1"/>
    <col min="5" max="6" width="16.85546875" style="11" customWidth="1"/>
    <col min="7" max="8" width="9.140625" style="11" customWidth="1"/>
    <col min="9" max="9" width="9.140625" style="9" customWidth="1"/>
    <col min="10" max="10" width="10.5703125" style="9" customWidth="1"/>
    <col min="11" max="11" width="54.7109375" style="15" customWidth="1"/>
    <col min="12" max="12" width="15.28515625" style="3" bestFit="1" customWidth="1"/>
    <col min="13" max="16384" width="11.42578125" style="3"/>
  </cols>
  <sheetData>
    <row r="1" spans="1:11" s="5" customFormat="1" ht="42" customHeight="1" x14ac:dyDescent="0.25">
      <c r="A1" s="12" t="s">
        <v>0</v>
      </c>
      <c r="B1" s="12" t="s">
        <v>37</v>
      </c>
      <c r="C1" s="256" t="s">
        <v>2</v>
      </c>
      <c r="D1" s="256"/>
      <c r="E1" s="26" t="s">
        <v>40</v>
      </c>
      <c r="F1" s="26" t="s">
        <v>43</v>
      </c>
      <c r="G1" s="257" t="s">
        <v>41</v>
      </c>
      <c r="H1" s="257"/>
      <c r="I1" s="257" t="s">
        <v>42</v>
      </c>
      <c r="J1" s="257"/>
      <c r="K1" s="14"/>
    </row>
    <row r="2" spans="1:11" s="4" customFormat="1" ht="42.75" customHeight="1" x14ac:dyDescent="0.25">
      <c r="A2" s="13">
        <v>278</v>
      </c>
      <c r="B2" s="21" t="s">
        <v>11</v>
      </c>
      <c r="C2" s="235" t="s">
        <v>4</v>
      </c>
      <c r="D2" s="235"/>
      <c r="E2" s="30">
        <v>0</v>
      </c>
      <c r="F2" s="27">
        <v>0</v>
      </c>
      <c r="G2" s="233">
        <v>64</v>
      </c>
      <c r="H2" s="233"/>
      <c r="I2" s="234">
        <v>396272207</v>
      </c>
      <c r="J2" s="234"/>
      <c r="K2" s="16" t="s">
        <v>38</v>
      </c>
    </row>
    <row r="3" spans="1:11" ht="34.5" customHeight="1" x14ac:dyDescent="0.25">
      <c r="A3" s="13">
        <v>279</v>
      </c>
      <c r="B3" s="21" t="s">
        <v>12</v>
      </c>
      <c r="C3" s="235" t="s">
        <v>4</v>
      </c>
      <c r="D3" s="235"/>
      <c r="E3" s="28">
        <v>0.33333333333333331</v>
      </c>
      <c r="F3" s="27">
        <v>2</v>
      </c>
      <c r="G3" s="233">
        <v>2</v>
      </c>
      <c r="H3" s="233"/>
      <c r="I3" s="234">
        <v>50000000</v>
      </c>
      <c r="J3" s="234"/>
      <c r="K3" s="16" t="s">
        <v>39</v>
      </c>
    </row>
    <row r="4" spans="1:11" ht="45.75" customHeight="1" x14ac:dyDescent="0.25">
      <c r="A4" s="13">
        <v>280</v>
      </c>
      <c r="B4" s="21" t="s">
        <v>13</v>
      </c>
      <c r="C4" s="235" t="s">
        <v>4</v>
      </c>
      <c r="D4" s="235"/>
      <c r="E4" s="29">
        <v>1</v>
      </c>
      <c r="F4" s="27">
        <v>2</v>
      </c>
      <c r="G4" s="233">
        <v>0</v>
      </c>
      <c r="H4" s="233"/>
      <c r="I4" s="234">
        <v>310596059</v>
      </c>
      <c r="J4" s="234"/>
      <c r="K4" s="20" t="s">
        <v>9</v>
      </c>
    </row>
    <row r="5" spans="1:11" ht="30" customHeight="1" x14ac:dyDescent="0.25">
      <c r="A5" s="13">
        <v>281</v>
      </c>
      <c r="B5" s="21" t="s">
        <v>14</v>
      </c>
      <c r="C5" s="235" t="s">
        <v>4</v>
      </c>
      <c r="D5" s="235"/>
      <c r="E5" s="33">
        <v>0.25</v>
      </c>
      <c r="F5" s="27">
        <v>1</v>
      </c>
      <c r="G5" s="233">
        <v>2</v>
      </c>
      <c r="H5" s="233"/>
      <c r="I5" s="234">
        <v>100000000</v>
      </c>
      <c r="J5" s="234"/>
    </row>
    <row r="6" spans="1:11" ht="36.75" customHeight="1" x14ac:dyDescent="0.25">
      <c r="A6" s="13">
        <v>282</v>
      </c>
      <c r="B6" s="21" t="s">
        <v>15</v>
      </c>
      <c r="C6" s="235" t="s">
        <v>4</v>
      </c>
      <c r="D6" s="235"/>
      <c r="E6" s="33">
        <v>0.13061900000000001</v>
      </c>
      <c r="F6" s="27">
        <v>1306.19</v>
      </c>
      <c r="G6" s="233">
        <v>3500</v>
      </c>
      <c r="H6" s="233"/>
      <c r="I6" s="234">
        <v>12854324550</v>
      </c>
      <c r="J6" s="234"/>
      <c r="K6" s="25" t="s">
        <v>5</v>
      </c>
    </row>
    <row r="7" spans="1:11" ht="44.25" customHeight="1" x14ac:dyDescent="0.25">
      <c r="A7" s="13">
        <v>283</v>
      </c>
      <c r="B7" s="21" t="s">
        <v>16</v>
      </c>
      <c r="C7" s="235" t="s">
        <v>4</v>
      </c>
      <c r="D7" s="235"/>
      <c r="E7" s="33">
        <v>0.18094499999999999</v>
      </c>
      <c r="F7" s="27">
        <v>180945</v>
      </c>
      <c r="G7" s="233">
        <v>400000</v>
      </c>
      <c r="H7" s="233"/>
      <c r="I7" s="234">
        <f>84000000+533708726</f>
        <v>617708726</v>
      </c>
      <c r="J7" s="234"/>
      <c r="K7" s="15" t="s">
        <v>6</v>
      </c>
    </row>
    <row r="8" spans="1:11" ht="30" customHeight="1" x14ac:dyDescent="0.25">
      <c r="A8" s="18">
        <v>284</v>
      </c>
      <c r="B8" s="21" t="s">
        <v>17</v>
      </c>
      <c r="C8" s="235" t="s">
        <v>4</v>
      </c>
      <c r="D8" s="235"/>
      <c r="E8" s="28">
        <v>0.83333333333333337</v>
      </c>
      <c r="F8" s="27">
        <v>5</v>
      </c>
      <c r="G8" s="250">
        <v>1</v>
      </c>
      <c r="H8" s="251"/>
      <c r="I8" s="252">
        <v>379958757</v>
      </c>
      <c r="J8" s="253"/>
    </row>
    <row r="9" spans="1:11" ht="54.75" customHeight="1" x14ac:dyDescent="0.25">
      <c r="A9" s="237">
        <v>288</v>
      </c>
      <c r="B9" s="246" t="s">
        <v>18</v>
      </c>
      <c r="C9" s="235" t="s">
        <v>1</v>
      </c>
      <c r="D9" s="235"/>
      <c r="E9" s="248">
        <v>0.97814999999999996</v>
      </c>
      <c r="F9" s="249">
        <v>97.814999999999998</v>
      </c>
      <c r="G9" s="242">
        <v>100</v>
      </c>
      <c r="H9" s="243"/>
      <c r="I9" s="238">
        <v>72248314808</v>
      </c>
      <c r="J9" s="239"/>
      <c r="K9" s="255" t="s">
        <v>44</v>
      </c>
    </row>
    <row r="10" spans="1:11" ht="21" customHeight="1" x14ac:dyDescent="0.25">
      <c r="A10" s="237"/>
      <c r="B10" s="247"/>
      <c r="C10" s="235" t="s">
        <v>4</v>
      </c>
      <c r="D10" s="235"/>
      <c r="E10" s="248"/>
      <c r="F10" s="249"/>
      <c r="G10" s="244"/>
      <c r="H10" s="245"/>
      <c r="I10" s="240"/>
      <c r="J10" s="241"/>
      <c r="K10" s="255"/>
    </row>
    <row r="11" spans="1:11" ht="30" customHeight="1" x14ac:dyDescent="0.25">
      <c r="A11" s="13">
        <v>301</v>
      </c>
      <c r="B11" s="21" t="s">
        <v>19</v>
      </c>
      <c r="C11" s="235" t="s">
        <v>4</v>
      </c>
      <c r="D11" s="235"/>
      <c r="E11" s="28">
        <v>0.5</v>
      </c>
      <c r="F11" s="27">
        <v>1</v>
      </c>
      <c r="G11" s="250">
        <v>1</v>
      </c>
      <c r="H11" s="251"/>
      <c r="I11" s="234">
        <v>400000000</v>
      </c>
      <c r="J11" s="234"/>
    </row>
    <row r="12" spans="1:11" ht="30" customHeight="1" x14ac:dyDescent="0.25">
      <c r="A12" s="13">
        <v>302</v>
      </c>
      <c r="B12" s="21" t="s">
        <v>20</v>
      </c>
      <c r="C12" s="235" t="s">
        <v>4</v>
      </c>
      <c r="D12" s="235"/>
      <c r="E12" s="28">
        <v>0.33333333333333331</v>
      </c>
      <c r="F12" s="27">
        <v>5</v>
      </c>
      <c r="G12" s="250">
        <v>4</v>
      </c>
      <c r="H12" s="251"/>
      <c r="I12" s="234">
        <v>220000000</v>
      </c>
      <c r="J12" s="234"/>
    </row>
    <row r="13" spans="1:11" ht="48.75" customHeight="1" x14ac:dyDescent="0.25">
      <c r="A13" s="13">
        <v>303</v>
      </c>
      <c r="B13" s="21" t="s">
        <v>21</v>
      </c>
      <c r="C13" s="235" t="s">
        <v>4</v>
      </c>
      <c r="D13" s="235"/>
      <c r="E13" s="32">
        <v>1</v>
      </c>
      <c r="F13" s="27">
        <v>1</v>
      </c>
      <c r="G13" s="250">
        <v>1</v>
      </c>
      <c r="H13" s="251"/>
      <c r="I13" s="234">
        <v>200000000</v>
      </c>
      <c r="J13" s="234"/>
      <c r="K13" s="16" t="s">
        <v>10</v>
      </c>
    </row>
    <row r="14" spans="1:11" ht="58.5" customHeight="1" x14ac:dyDescent="0.25">
      <c r="A14" s="13">
        <v>304</v>
      </c>
      <c r="B14" s="21" t="s">
        <v>22</v>
      </c>
      <c r="C14" s="235" t="s">
        <v>4</v>
      </c>
      <c r="D14" s="235"/>
      <c r="E14" s="28">
        <v>0.36666666666666664</v>
      </c>
      <c r="F14" s="27">
        <v>11</v>
      </c>
      <c r="G14" s="233">
        <v>12</v>
      </c>
      <c r="H14" s="233"/>
      <c r="I14" s="234">
        <v>293765644</v>
      </c>
      <c r="J14" s="234"/>
    </row>
    <row r="15" spans="1:11" ht="46.5" customHeight="1" x14ac:dyDescent="0.25">
      <c r="A15" s="13">
        <v>305</v>
      </c>
      <c r="B15" s="21" t="s">
        <v>23</v>
      </c>
      <c r="C15" s="235" t="s">
        <v>4</v>
      </c>
      <c r="D15" s="235"/>
      <c r="E15" s="28">
        <v>0.53333333333333333</v>
      </c>
      <c r="F15" s="27">
        <v>1.6</v>
      </c>
      <c r="G15" s="233">
        <v>1</v>
      </c>
      <c r="H15" s="233"/>
      <c r="I15" s="234">
        <v>89200000</v>
      </c>
      <c r="J15" s="234"/>
    </row>
    <row r="16" spans="1:11" ht="38.25" customHeight="1" x14ac:dyDescent="0.25">
      <c r="A16" s="13">
        <v>318</v>
      </c>
      <c r="B16" s="21" t="s">
        <v>24</v>
      </c>
      <c r="C16" s="235" t="s">
        <v>4</v>
      </c>
      <c r="D16" s="235"/>
      <c r="E16" s="28">
        <v>0.41666666666666669</v>
      </c>
      <c r="F16" s="27">
        <v>1.25</v>
      </c>
      <c r="G16" s="233">
        <v>1</v>
      </c>
      <c r="H16" s="233"/>
      <c r="I16" s="234">
        <v>189800000</v>
      </c>
      <c r="J16" s="234"/>
    </row>
    <row r="17" spans="1:12" ht="48.75" customHeight="1" x14ac:dyDescent="0.25">
      <c r="A17" s="13">
        <v>319</v>
      </c>
      <c r="B17" s="21" t="s">
        <v>25</v>
      </c>
      <c r="C17" s="235" t="s">
        <v>4</v>
      </c>
      <c r="D17" s="235"/>
      <c r="E17" s="28">
        <v>0.85000000000000009</v>
      </c>
      <c r="F17" s="27">
        <v>0.85000000000000009</v>
      </c>
      <c r="G17" s="233">
        <v>0</v>
      </c>
      <c r="H17" s="233"/>
      <c r="I17" s="234">
        <v>184495988</v>
      </c>
      <c r="J17" s="234"/>
    </row>
    <row r="18" spans="1:12" ht="30" customHeight="1" x14ac:dyDescent="0.25">
      <c r="A18" s="13">
        <v>321</v>
      </c>
      <c r="B18" s="21" t="s">
        <v>26</v>
      </c>
      <c r="C18" s="235" t="s">
        <v>4</v>
      </c>
      <c r="D18" s="235"/>
      <c r="E18" s="28">
        <v>0.36666666666666664</v>
      </c>
      <c r="F18" s="27">
        <v>11</v>
      </c>
      <c r="G18" s="233">
        <v>0</v>
      </c>
      <c r="H18" s="233"/>
      <c r="I18" s="234">
        <v>92000000</v>
      </c>
      <c r="J18" s="234"/>
    </row>
    <row r="19" spans="1:12" ht="30" customHeight="1" x14ac:dyDescent="0.25">
      <c r="A19" s="13">
        <v>322</v>
      </c>
      <c r="B19" s="21" t="s">
        <v>27</v>
      </c>
      <c r="C19" s="235" t="s">
        <v>4</v>
      </c>
      <c r="D19" s="235"/>
      <c r="E19" s="28">
        <v>0.65</v>
      </c>
      <c r="F19" s="27">
        <v>13</v>
      </c>
      <c r="G19" s="233">
        <v>0</v>
      </c>
      <c r="H19" s="233"/>
      <c r="I19" s="234">
        <v>254000000</v>
      </c>
      <c r="J19" s="234"/>
    </row>
    <row r="20" spans="1:12" ht="30" customHeight="1" x14ac:dyDescent="0.25">
      <c r="A20" s="13">
        <v>324</v>
      </c>
      <c r="B20" s="21" t="s">
        <v>28</v>
      </c>
      <c r="C20" s="235" t="s">
        <v>4</v>
      </c>
      <c r="D20" s="235"/>
      <c r="E20" s="28">
        <v>0.49</v>
      </c>
      <c r="F20" s="27">
        <v>0.49</v>
      </c>
      <c r="G20" s="236">
        <v>0.25</v>
      </c>
      <c r="H20" s="236"/>
      <c r="I20" s="234">
        <v>100000000</v>
      </c>
      <c r="J20" s="234"/>
    </row>
    <row r="21" spans="1:12" ht="30" customHeight="1" x14ac:dyDescent="0.25">
      <c r="A21" s="13">
        <v>325</v>
      </c>
      <c r="B21" s="21" t="s">
        <v>29</v>
      </c>
      <c r="C21" s="235" t="s">
        <v>4</v>
      </c>
      <c r="D21" s="235"/>
      <c r="E21" s="30">
        <v>0</v>
      </c>
      <c r="F21" s="27">
        <v>0</v>
      </c>
      <c r="G21" s="254">
        <v>200</v>
      </c>
      <c r="H21" s="254"/>
      <c r="I21" s="234">
        <v>707511625</v>
      </c>
      <c r="J21" s="234"/>
      <c r="K21" s="15" t="s">
        <v>8</v>
      </c>
    </row>
    <row r="22" spans="1:12" ht="30" customHeight="1" x14ac:dyDescent="0.25">
      <c r="A22" s="13">
        <v>326</v>
      </c>
      <c r="B22" s="21" t="s">
        <v>30</v>
      </c>
      <c r="C22" s="235" t="s">
        <v>4</v>
      </c>
      <c r="D22" s="235"/>
      <c r="E22" s="33">
        <v>0.22500000000000001</v>
      </c>
      <c r="F22" s="27">
        <v>0.9</v>
      </c>
      <c r="G22" s="233">
        <v>2</v>
      </c>
      <c r="H22" s="233"/>
      <c r="I22" s="234">
        <v>198056015</v>
      </c>
      <c r="J22" s="234"/>
    </row>
    <row r="23" spans="1:12" ht="30" customHeight="1" x14ac:dyDescent="0.25">
      <c r="A23" s="13">
        <v>327</v>
      </c>
      <c r="B23" s="21" t="s">
        <v>31</v>
      </c>
      <c r="C23" s="235" t="s">
        <v>4</v>
      </c>
      <c r="D23" s="235"/>
      <c r="E23" s="30">
        <v>0</v>
      </c>
      <c r="F23" s="27">
        <v>0</v>
      </c>
      <c r="G23" s="233">
        <v>40</v>
      </c>
      <c r="H23" s="233"/>
      <c r="I23" s="234">
        <v>100032444</v>
      </c>
      <c r="J23" s="234"/>
      <c r="K23" s="17"/>
    </row>
    <row r="24" spans="1:12" ht="30" customHeight="1" x14ac:dyDescent="0.25">
      <c r="A24" s="13">
        <v>343</v>
      </c>
      <c r="B24" s="21" t="s">
        <v>32</v>
      </c>
      <c r="C24" s="235" t="s">
        <v>4</v>
      </c>
      <c r="D24" s="235"/>
      <c r="E24" s="31">
        <v>0.5</v>
      </c>
      <c r="F24" s="27">
        <v>0.5</v>
      </c>
      <c r="G24" s="236">
        <v>0.25</v>
      </c>
      <c r="H24" s="236"/>
      <c r="I24" s="234">
        <v>8690000000</v>
      </c>
      <c r="J24" s="234"/>
      <c r="K24" s="16" t="s">
        <v>10</v>
      </c>
    </row>
    <row r="25" spans="1:12" ht="30" customHeight="1" x14ac:dyDescent="0.25">
      <c r="A25" s="13">
        <v>344</v>
      </c>
      <c r="B25" s="21" t="s">
        <v>33</v>
      </c>
      <c r="C25" s="235" t="s">
        <v>4</v>
      </c>
      <c r="D25" s="235"/>
      <c r="E25" s="28">
        <v>0.55000000000000004</v>
      </c>
      <c r="F25" s="27">
        <v>0.55000000000000004</v>
      </c>
      <c r="G25" s="233">
        <v>0</v>
      </c>
      <c r="H25" s="233"/>
      <c r="I25" s="234">
        <v>100000000</v>
      </c>
      <c r="J25" s="234"/>
    </row>
    <row r="26" spans="1:12" ht="30" customHeight="1" x14ac:dyDescent="0.25">
      <c r="A26" s="8">
        <v>345</v>
      </c>
      <c r="B26" s="21" t="s">
        <v>34</v>
      </c>
      <c r="C26" s="235" t="s">
        <v>4</v>
      </c>
      <c r="D26" s="235"/>
      <c r="E26" s="28">
        <v>0.59</v>
      </c>
      <c r="F26" s="27">
        <v>0.59</v>
      </c>
      <c r="G26" s="236">
        <v>0.25</v>
      </c>
      <c r="H26" s="236"/>
      <c r="I26" s="234">
        <v>1537457208</v>
      </c>
      <c r="J26" s="234"/>
      <c r="K26" s="15" t="s">
        <v>7</v>
      </c>
    </row>
    <row r="27" spans="1:12" ht="30" customHeight="1" x14ac:dyDescent="0.25">
      <c r="A27" s="8">
        <v>346</v>
      </c>
      <c r="B27" s="21" t="s">
        <v>35</v>
      </c>
      <c r="C27" s="235" t="s">
        <v>4</v>
      </c>
      <c r="D27" s="235"/>
      <c r="E27" s="28">
        <v>0.60000000000000009</v>
      </c>
      <c r="F27" s="27">
        <v>0.60000000000000009</v>
      </c>
      <c r="G27" s="236">
        <v>0.4</v>
      </c>
      <c r="H27" s="236"/>
      <c r="I27" s="234">
        <v>200000000</v>
      </c>
      <c r="J27" s="234"/>
      <c r="L27" s="6"/>
    </row>
    <row r="28" spans="1:12" ht="27.75" customHeight="1" x14ac:dyDescent="0.25">
      <c r="A28" s="8">
        <v>347</v>
      </c>
      <c r="B28" s="21" t="s">
        <v>36</v>
      </c>
      <c r="C28" s="235" t="s">
        <v>4</v>
      </c>
      <c r="D28" s="235"/>
      <c r="E28" s="28">
        <v>0.3</v>
      </c>
      <c r="F28" s="27">
        <v>0.3</v>
      </c>
      <c r="G28" s="236">
        <v>0</v>
      </c>
      <c r="H28" s="236"/>
      <c r="I28" s="234">
        <v>0</v>
      </c>
      <c r="J28" s="234"/>
    </row>
    <row r="29" spans="1:12" ht="16.5" x14ac:dyDescent="0.25">
      <c r="A29" s="10" t="s">
        <v>3</v>
      </c>
      <c r="B29" s="22"/>
      <c r="C29" s="7"/>
      <c r="D29" s="2"/>
      <c r="E29" s="10"/>
      <c r="F29" s="10"/>
      <c r="G29" s="258"/>
      <c r="H29" s="258"/>
      <c r="I29" s="259">
        <f>SUM(I2:I28)</f>
        <v>100513494031</v>
      </c>
      <c r="J29" s="258"/>
      <c r="K29" s="19">
        <f>1437457208+285172514+533708726</f>
        <v>2256338448</v>
      </c>
    </row>
    <row r="30" spans="1:12" x14ac:dyDescent="0.25">
      <c r="A30" s="7"/>
      <c r="B30" s="23"/>
      <c r="C30" s="7"/>
      <c r="D30" s="2"/>
      <c r="E30" s="7"/>
      <c r="F30" s="7"/>
      <c r="G30" s="258"/>
      <c r="H30" s="258"/>
      <c r="I30" s="259">
        <f>+I29-K29</f>
        <v>98257155583</v>
      </c>
      <c r="J30" s="258"/>
    </row>
    <row r="31" spans="1:12" x14ac:dyDescent="0.25">
      <c r="A31" s="7"/>
      <c r="B31" s="23"/>
      <c r="C31" s="7"/>
      <c r="D31" s="2"/>
      <c r="E31" s="7"/>
      <c r="F31" s="7"/>
      <c r="G31" s="258"/>
      <c r="H31" s="258"/>
      <c r="I31" s="258"/>
      <c r="J31" s="258"/>
    </row>
    <row r="32" spans="1:12" x14ac:dyDescent="0.25">
      <c r="A32" s="7"/>
      <c r="B32" s="23"/>
      <c r="C32" s="7"/>
      <c r="D32" s="2"/>
      <c r="E32" s="7"/>
      <c r="F32" s="7"/>
      <c r="G32" s="258"/>
      <c r="H32" s="258"/>
      <c r="I32" s="258"/>
      <c r="J32" s="258"/>
    </row>
    <row r="33" spans="1:10" x14ac:dyDescent="0.25">
      <c r="A33" s="7"/>
      <c r="B33" s="23"/>
      <c r="C33" s="7"/>
      <c r="D33" s="2"/>
      <c r="E33" s="7"/>
      <c r="F33" s="7"/>
      <c r="G33" s="258"/>
      <c r="H33" s="258"/>
      <c r="I33" s="258"/>
      <c r="J33" s="258"/>
    </row>
    <row r="34" spans="1:10" x14ac:dyDescent="0.25">
      <c r="A34" s="7"/>
      <c r="B34" s="23"/>
      <c r="C34" s="7"/>
      <c r="D34" s="2"/>
      <c r="E34" s="7"/>
      <c r="F34" s="7"/>
      <c r="G34" s="258"/>
      <c r="H34" s="258"/>
      <c r="I34" s="258"/>
      <c r="J34" s="258"/>
    </row>
    <row r="35" spans="1:10" x14ac:dyDescent="0.25">
      <c r="A35" s="7"/>
      <c r="B35" s="23"/>
      <c r="C35" s="7"/>
      <c r="D35" s="2"/>
      <c r="E35" s="7"/>
      <c r="F35" s="7"/>
      <c r="G35" s="258"/>
      <c r="H35" s="258"/>
      <c r="I35" s="258"/>
      <c r="J35" s="258"/>
    </row>
    <row r="36" spans="1:10" x14ac:dyDescent="0.25">
      <c r="A36" s="7"/>
      <c r="B36" s="23"/>
      <c r="C36" s="7"/>
      <c r="D36" s="2"/>
      <c r="E36" s="7"/>
      <c r="F36" s="7"/>
      <c r="G36" s="258"/>
      <c r="H36" s="258"/>
      <c r="I36" s="258"/>
      <c r="J36" s="258"/>
    </row>
  </sheetData>
  <mergeCells count="103">
    <mergeCell ref="K9:K10"/>
    <mergeCell ref="C2:D2"/>
    <mergeCell ref="C1:D1"/>
    <mergeCell ref="I1:J1"/>
    <mergeCell ref="I2:J2"/>
    <mergeCell ref="G2:H2"/>
    <mergeCell ref="G1:H1"/>
    <mergeCell ref="G36:H36"/>
    <mergeCell ref="G35:H35"/>
    <mergeCell ref="I36:J36"/>
    <mergeCell ref="G29:H29"/>
    <mergeCell ref="G30:H30"/>
    <mergeCell ref="G34:H34"/>
    <mergeCell ref="I32:J32"/>
    <mergeCell ref="I33:J33"/>
    <mergeCell ref="G32:H32"/>
    <mergeCell ref="G33:H33"/>
    <mergeCell ref="I34:J34"/>
    <mergeCell ref="I35:J35"/>
    <mergeCell ref="G31:H31"/>
    <mergeCell ref="I29:J29"/>
    <mergeCell ref="I30:J30"/>
    <mergeCell ref="I31:J31"/>
    <mergeCell ref="C3:D3"/>
    <mergeCell ref="G3:H3"/>
    <mergeCell ref="I3:J3"/>
    <mergeCell ref="C24:D24"/>
    <mergeCell ref="C28:D28"/>
    <mergeCell ref="G24:H24"/>
    <mergeCell ref="G28:H28"/>
    <mergeCell ref="I28:J28"/>
    <mergeCell ref="C26:D26"/>
    <mergeCell ref="I24:J24"/>
    <mergeCell ref="I26:J26"/>
    <mergeCell ref="G27:H27"/>
    <mergeCell ref="C27:D27"/>
    <mergeCell ref="I27:J27"/>
    <mergeCell ref="C25:D25"/>
    <mergeCell ref="G25:H25"/>
    <mergeCell ref="I25:J25"/>
    <mergeCell ref="G26:H26"/>
    <mergeCell ref="C21:D21"/>
    <mergeCell ref="G21:H21"/>
    <mergeCell ref="I21:J21"/>
    <mergeCell ref="C5:D5"/>
    <mergeCell ref="G5:H5"/>
    <mergeCell ref="I5:J5"/>
    <mergeCell ref="C4:D4"/>
    <mergeCell ref="G4:H4"/>
    <mergeCell ref="I4:J4"/>
    <mergeCell ref="C23:D23"/>
    <mergeCell ref="G23:H23"/>
    <mergeCell ref="I23:J23"/>
    <mergeCell ref="C22:D22"/>
    <mergeCell ref="G22:H22"/>
    <mergeCell ref="I22:J22"/>
    <mergeCell ref="C8:D8"/>
    <mergeCell ref="G8:H8"/>
    <mergeCell ref="I8:J8"/>
    <mergeCell ref="G7:H7"/>
    <mergeCell ref="I7:J7"/>
    <mergeCell ref="C7:D7"/>
    <mergeCell ref="C6:D6"/>
    <mergeCell ref="G6:H6"/>
    <mergeCell ref="I6:J6"/>
    <mergeCell ref="C11:D11"/>
    <mergeCell ref="G11:H11"/>
    <mergeCell ref="I11:J11"/>
    <mergeCell ref="C17:D17"/>
    <mergeCell ref="G17:H17"/>
    <mergeCell ref="I17:J17"/>
    <mergeCell ref="C16:D16"/>
    <mergeCell ref="A9:A10"/>
    <mergeCell ref="C9:D9"/>
    <mergeCell ref="C10:D10"/>
    <mergeCell ref="I9:J10"/>
    <mergeCell ref="G9:H10"/>
    <mergeCell ref="B9:B10"/>
    <mergeCell ref="E9:E10"/>
    <mergeCell ref="F9:F10"/>
    <mergeCell ref="C14:D14"/>
    <mergeCell ref="G14:H14"/>
    <mergeCell ref="I14:J14"/>
    <mergeCell ref="C13:D13"/>
    <mergeCell ref="G13:H13"/>
    <mergeCell ref="I13:J13"/>
    <mergeCell ref="C12:D12"/>
    <mergeCell ref="G12:H12"/>
    <mergeCell ref="I12:J12"/>
    <mergeCell ref="G16:H16"/>
    <mergeCell ref="I16:J16"/>
    <mergeCell ref="C15:D15"/>
    <mergeCell ref="G15:H15"/>
    <mergeCell ref="I15:J15"/>
    <mergeCell ref="C20:D20"/>
    <mergeCell ref="G20:H20"/>
    <mergeCell ref="I20:J20"/>
    <mergeCell ref="C19:D19"/>
    <mergeCell ref="G19:H19"/>
    <mergeCell ref="I19:J19"/>
    <mergeCell ref="C18:D18"/>
    <mergeCell ref="G18:H18"/>
    <mergeCell ref="I18:J18"/>
  </mergeCells>
  <phoneticPr fontId="4" type="noConversion"/>
  <dataValidations count="1">
    <dataValidation type="list" allowBlank="1" showInputMessage="1" showErrorMessage="1" sqref="D8 D2:D6 C2:C28 D11:D28 E12:F28">
      <formula1>#REF!</formula1>
    </dataValidation>
  </dataValidations>
  <pageMargins left="0.23622047244094491" right="0.23622047244094491" top="0.74803149606299213" bottom="0.74803149606299213" header="0.31496062992125984" footer="0.31496062992125984"/>
  <pageSetup scale="8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23"/>
  <sheetViews>
    <sheetView tabSelected="1" zoomScale="90" zoomScaleNormal="90" workbookViewId="0">
      <pane xSplit="4" ySplit="2" topLeftCell="E24" activePane="bottomRight" state="frozen"/>
      <selection pane="topRight" activeCell="E1" sqref="E1"/>
      <selection pane="bottomLeft" activeCell="A3" sqref="A3"/>
      <selection pane="bottomRight" activeCell="O24" sqref="O24:O32"/>
    </sheetView>
  </sheetViews>
  <sheetFormatPr baseColWidth="10" defaultRowHeight="15" x14ac:dyDescent="0.25"/>
  <cols>
    <col min="1" max="1" width="17" style="43" customWidth="1"/>
    <col min="2" max="2" width="12.42578125" style="35" customWidth="1"/>
    <col min="3" max="3" width="6" style="35" customWidth="1"/>
    <col min="4" max="4" width="20.140625" style="36" customWidth="1"/>
    <col min="5" max="5" width="12" style="35" customWidth="1"/>
    <col min="6" max="6" width="14.5703125" style="86" customWidth="1"/>
    <col min="7" max="7" width="26.5703125" style="50" customWidth="1"/>
    <col min="8" max="8" width="16.5703125" style="43" hidden="1" customWidth="1"/>
    <col min="9" max="9" width="14.7109375" style="43" hidden="1" customWidth="1"/>
    <col min="10" max="10" width="15.28515625" style="153" hidden="1" customWidth="1"/>
    <col min="11" max="11" width="7.5703125" style="43" customWidth="1"/>
    <col min="12" max="12" width="14.42578125" style="169" customWidth="1"/>
    <col min="13" max="13" width="17" style="83" customWidth="1"/>
    <col min="14" max="16" width="17.28515625" style="199" customWidth="1"/>
    <col min="17" max="17" width="45.28515625" style="202" customWidth="1"/>
    <col min="18" max="18" width="20.140625" style="36" customWidth="1"/>
    <col min="19" max="19" width="13.85546875" bestFit="1" customWidth="1"/>
  </cols>
  <sheetData>
    <row r="1" spans="1:18" s="1" customFormat="1" ht="31.5" customHeight="1" x14ac:dyDescent="0.25">
      <c r="A1" s="302" t="s">
        <v>49</v>
      </c>
      <c r="B1" s="302" t="s">
        <v>50</v>
      </c>
      <c r="C1" s="303" t="s">
        <v>52</v>
      </c>
      <c r="D1" s="327" t="s">
        <v>45</v>
      </c>
      <c r="E1" s="345" t="s">
        <v>221</v>
      </c>
      <c r="F1" s="346"/>
      <c r="G1" s="302" t="s">
        <v>46</v>
      </c>
      <c r="H1" s="363" t="s">
        <v>212</v>
      </c>
      <c r="I1" s="364"/>
      <c r="J1" s="365"/>
      <c r="K1" s="263" t="s">
        <v>179</v>
      </c>
      <c r="L1" s="264"/>
      <c r="M1" s="264"/>
      <c r="N1" s="264"/>
      <c r="O1" s="264"/>
      <c r="P1" s="265"/>
      <c r="Q1" s="367" t="s">
        <v>234</v>
      </c>
      <c r="R1" s="327" t="s">
        <v>222</v>
      </c>
    </row>
    <row r="2" spans="1:18" ht="18" customHeight="1" x14ac:dyDescent="0.25">
      <c r="A2" s="302"/>
      <c r="B2" s="302"/>
      <c r="C2" s="304"/>
      <c r="D2" s="327"/>
      <c r="E2" s="88" t="s">
        <v>211</v>
      </c>
      <c r="F2" s="89" t="s">
        <v>210</v>
      </c>
      <c r="G2" s="302"/>
      <c r="H2" s="41" t="s">
        <v>229</v>
      </c>
      <c r="I2" s="41" t="s">
        <v>220</v>
      </c>
      <c r="J2" s="81" t="s">
        <v>230</v>
      </c>
      <c r="K2" s="131" t="s">
        <v>78</v>
      </c>
      <c r="L2" s="194" t="s">
        <v>47</v>
      </c>
      <c r="M2" s="195" t="s">
        <v>264</v>
      </c>
      <c r="N2" s="195" t="s">
        <v>266</v>
      </c>
      <c r="O2" s="195" t="s">
        <v>265</v>
      </c>
      <c r="P2" s="195" t="s">
        <v>267</v>
      </c>
      <c r="Q2" s="368"/>
      <c r="R2" s="327"/>
    </row>
    <row r="3" spans="1:18" s="1" customFormat="1" ht="18" x14ac:dyDescent="0.25">
      <c r="A3" s="283" t="s">
        <v>184</v>
      </c>
      <c r="B3" s="315">
        <v>2020004250227</v>
      </c>
      <c r="C3" s="283">
        <v>278</v>
      </c>
      <c r="D3" s="283" t="s">
        <v>183</v>
      </c>
      <c r="E3" s="320">
        <v>51</v>
      </c>
      <c r="F3" s="350">
        <v>0.34</v>
      </c>
      <c r="G3" s="49" t="s">
        <v>180</v>
      </c>
      <c r="H3" s="193">
        <v>51</v>
      </c>
      <c r="I3" s="214">
        <v>51</v>
      </c>
      <c r="J3" s="134">
        <v>200000000</v>
      </c>
      <c r="K3" s="51" t="s">
        <v>58</v>
      </c>
      <c r="L3" s="184">
        <v>99</v>
      </c>
      <c r="M3" s="275">
        <v>296272207</v>
      </c>
      <c r="N3" s="140">
        <f>+M3</f>
        <v>296272207</v>
      </c>
      <c r="O3" s="275">
        <v>0</v>
      </c>
      <c r="P3" s="216">
        <f>+N3</f>
        <v>296272207</v>
      </c>
      <c r="Q3" s="203"/>
      <c r="R3" s="283" t="s">
        <v>223</v>
      </c>
    </row>
    <row r="4" spans="1:18" s="95" customFormat="1" ht="18" x14ac:dyDescent="0.25">
      <c r="A4" s="284"/>
      <c r="B4" s="316"/>
      <c r="C4" s="284"/>
      <c r="D4" s="284"/>
      <c r="E4" s="321"/>
      <c r="F4" s="351"/>
      <c r="G4" s="94" t="s">
        <v>181</v>
      </c>
      <c r="H4" s="94">
        <v>0</v>
      </c>
      <c r="I4" s="94">
        <v>0</v>
      </c>
      <c r="J4" s="135">
        <v>0</v>
      </c>
      <c r="K4" s="94" t="s">
        <v>186</v>
      </c>
      <c r="L4" s="184">
        <v>0</v>
      </c>
      <c r="M4" s="280"/>
      <c r="N4" s="140">
        <v>0</v>
      </c>
      <c r="O4" s="280"/>
      <c r="P4" s="216">
        <f t="shared" ref="P4:P8" si="0">+N4</f>
        <v>0</v>
      </c>
      <c r="Q4" s="204"/>
      <c r="R4" s="284"/>
    </row>
    <row r="5" spans="1:18" s="95" customFormat="1" ht="18" x14ac:dyDescent="0.25">
      <c r="A5" s="298"/>
      <c r="B5" s="317"/>
      <c r="C5" s="298"/>
      <c r="D5" s="298"/>
      <c r="E5" s="322"/>
      <c r="F5" s="352"/>
      <c r="G5" s="94" t="s">
        <v>182</v>
      </c>
      <c r="H5" s="94">
        <v>0</v>
      </c>
      <c r="I5" s="94">
        <v>0</v>
      </c>
      <c r="J5" s="135">
        <v>0</v>
      </c>
      <c r="K5" s="94" t="s">
        <v>57</v>
      </c>
      <c r="L5" s="184">
        <v>0</v>
      </c>
      <c r="M5" s="276"/>
      <c r="N5" s="140">
        <v>0</v>
      </c>
      <c r="O5" s="276"/>
      <c r="P5" s="216">
        <f t="shared" si="0"/>
        <v>0</v>
      </c>
      <c r="Q5" s="204"/>
      <c r="R5" s="298"/>
    </row>
    <row r="6" spans="1:18" x14ac:dyDescent="0.25">
      <c r="A6" s="293" t="s">
        <v>97</v>
      </c>
      <c r="B6" s="310">
        <v>2020004250235</v>
      </c>
      <c r="C6" s="293">
        <v>279</v>
      </c>
      <c r="D6" s="287" t="s">
        <v>101</v>
      </c>
      <c r="E6" s="319">
        <v>2</v>
      </c>
      <c r="F6" s="344">
        <v>0.33329999999999999</v>
      </c>
      <c r="G6" s="37" t="s">
        <v>98</v>
      </c>
      <c r="H6" s="193">
        <v>2</v>
      </c>
      <c r="I6" s="214">
        <v>2</v>
      </c>
      <c r="J6" s="136">
        <v>50000000</v>
      </c>
      <c r="K6" s="64" t="s">
        <v>57</v>
      </c>
      <c r="L6" s="184">
        <v>4</v>
      </c>
      <c r="M6" s="275">
        <v>50000000</v>
      </c>
      <c r="N6" s="140">
        <v>0</v>
      </c>
      <c r="O6" s="272">
        <v>240000000</v>
      </c>
      <c r="P6" s="216">
        <f t="shared" si="0"/>
        <v>0</v>
      </c>
      <c r="Q6" s="72"/>
      <c r="R6" s="287" t="s">
        <v>223</v>
      </c>
    </row>
    <row r="7" spans="1:18" ht="18" x14ac:dyDescent="0.25">
      <c r="A7" s="293"/>
      <c r="B7" s="310"/>
      <c r="C7" s="293"/>
      <c r="D7" s="301"/>
      <c r="E7" s="319"/>
      <c r="F7" s="344"/>
      <c r="G7" s="37" t="s">
        <v>99</v>
      </c>
      <c r="H7" s="193">
        <v>2</v>
      </c>
      <c r="I7" s="214">
        <v>2</v>
      </c>
      <c r="J7" s="136">
        <f>430000000+69603610</f>
        <v>499603610</v>
      </c>
      <c r="K7" s="64" t="s">
        <v>57</v>
      </c>
      <c r="L7" s="184">
        <v>4</v>
      </c>
      <c r="M7" s="280"/>
      <c r="N7" s="140">
        <v>0</v>
      </c>
      <c r="O7" s="273"/>
      <c r="P7" s="227">
        <f>+O6</f>
        <v>240000000</v>
      </c>
      <c r="Q7" s="72"/>
      <c r="R7" s="301"/>
    </row>
    <row r="8" spans="1:18" x14ac:dyDescent="0.25">
      <c r="A8" s="293"/>
      <c r="B8" s="310"/>
      <c r="C8" s="293"/>
      <c r="D8" s="288"/>
      <c r="E8" s="319"/>
      <c r="F8" s="344"/>
      <c r="G8" s="37" t="s">
        <v>100</v>
      </c>
      <c r="H8" s="212">
        <v>1</v>
      </c>
      <c r="I8" s="214">
        <v>1</v>
      </c>
      <c r="J8" s="136">
        <f>45107608+140396190</f>
        <v>185503798</v>
      </c>
      <c r="K8" s="64" t="s">
        <v>57</v>
      </c>
      <c r="L8" s="184">
        <v>1</v>
      </c>
      <c r="M8" s="276"/>
      <c r="N8" s="140">
        <v>50000000</v>
      </c>
      <c r="O8" s="274"/>
      <c r="P8" s="216">
        <f t="shared" si="0"/>
        <v>50000000</v>
      </c>
      <c r="Q8" s="72"/>
      <c r="R8" s="288"/>
    </row>
    <row r="9" spans="1:18" s="34" customFormat="1" ht="60" customHeight="1" x14ac:dyDescent="0.25">
      <c r="A9" s="283" t="s">
        <v>51</v>
      </c>
      <c r="B9" s="315">
        <v>2021004250532</v>
      </c>
      <c r="C9" s="295">
        <v>282</v>
      </c>
      <c r="D9" s="289" t="s">
        <v>53</v>
      </c>
      <c r="E9" s="332">
        <v>1311.69</v>
      </c>
      <c r="F9" s="353">
        <f>+E9/10000</f>
        <v>0.13116900000000001</v>
      </c>
      <c r="G9" s="49" t="s">
        <v>54</v>
      </c>
      <c r="H9" s="212">
        <v>1</v>
      </c>
      <c r="I9" s="79">
        <v>0</v>
      </c>
      <c r="J9" s="134">
        <v>10545413</v>
      </c>
      <c r="K9" s="51" t="s">
        <v>57</v>
      </c>
      <c r="L9" s="191">
        <v>1</v>
      </c>
      <c r="M9" s="275">
        <v>12982202000</v>
      </c>
      <c r="N9" s="82">
        <v>0</v>
      </c>
      <c r="O9" s="277">
        <v>0</v>
      </c>
      <c r="P9" s="82">
        <f>+N9</f>
        <v>0</v>
      </c>
      <c r="Q9" s="72"/>
      <c r="R9" s="289" t="s">
        <v>224</v>
      </c>
    </row>
    <row r="10" spans="1:18" x14ac:dyDescent="0.25">
      <c r="A10" s="284"/>
      <c r="B10" s="316"/>
      <c r="C10" s="295"/>
      <c r="D10" s="289"/>
      <c r="E10" s="332"/>
      <c r="F10" s="353"/>
      <c r="G10" s="49" t="s">
        <v>55</v>
      </c>
      <c r="H10" s="212">
        <v>600</v>
      </c>
      <c r="I10" s="38">
        <v>468</v>
      </c>
      <c r="J10" s="134">
        <v>6000000000</v>
      </c>
      <c r="K10" s="51" t="s">
        <v>58</v>
      </c>
      <c r="L10" s="191">
        <v>500</v>
      </c>
      <c r="M10" s="280"/>
      <c r="N10" s="82">
        <f>3697082815+7092000</f>
        <v>3704174815</v>
      </c>
      <c r="O10" s="278"/>
      <c r="P10" s="82">
        <f t="shared" ref="P10:P17" si="1">+N10</f>
        <v>3704174815</v>
      </c>
      <c r="Q10" s="72" t="s">
        <v>251</v>
      </c>
      <c r="R10" s="289"/>
    </row>
    <row r="11" spans="1:18" x14ac:dyDescent="0.25">
      <c r="A11" s="284"/>
      <c r="B11" s="316"/>
      <c r="C11" s="295"/>
      <c r="D11" s="289"/>
      <c r="E11" s="332"/>
      <c r="F11" s="353"/>
      <c r="G11" s="49" t="s">
        <v>56</v>
      </c>
      <c r="H11" s="212">
        <v>1</v>
      </c>
      <c r="I11" s="188">
        <v>1</v>
      </c>
      <c r="J11" s="134">
        <f>598090672-340057410</f>
        <v>258033262</v>
      </c>
      <c r="K11" s="51" t="s">
        <v>57</v>
      </c>
      <c r="L11" s="191">
        <v>1</v>
      </c>
      <c r="M11" s="280"/>
      <c r="N11" s="82">
        <v>280000000</v>
      </c>
      <c r="O11" s="278"/>
      <c r="P11" s="82">
        <f t="shared" si="1"/>
        <v>280000000</v>
      </c>
      <c r="Q11" s="72" t="s">
        <v>252</v>
      </c>
      <c r="R11" s="289"/>
    </row>
    <row r="12" spans="1:18" ht="64.5" customHeight="1" x14ac:dyDescent="0.25">
      <c r="A12" s="284"/>
      <c r="B12" s="316"/>
      <c r="C12" s="295"/>
      <c r="D12" s="289"/>
      <c r="E12" s="332"/>
      <c r="F12" s="353"/>
      <c r="G12" s="49" t="s">
        <v>59</v>
      </c>
      <c r="H12" s="212">
        <v>1</v>
      </c>
      <c r="I12" s="79">
        <v>0</v>
      </c>
      <c r="J12" s="134">
        <v>550900681</v>
      </c>
      <c r="K12" s="51" t="s">
        <v>57</v>
      </c>
      <c r="L12" s="191">
        <v>1</v>
      </c>
      <c r="M12" s="280"/>
      <c r="N12" s="82">
        <v>3100000000</v>
      </c>
      <c r="O12" s="278"/>
      <c r="P12" s="82">
        <f t="shared" si="1"/>
        <v>3100000000</v>
      </c>
      <c r="Q12" s="72" t="s">
        <v>253</v>
      </c>
      <c r="R12" s="289"/>
    </row>
    <row r="13" spans="1:18" ht="27.75" customHeight="1" x14ac:dyDescent="0.25">
      <c r="A13" s="284"/>
      <c r="B13" s="316"/>
      <c r="C13" s="295"/>
      <c r="D13" s="289"/>
      <c r="E13" s="332"/>
      <c r="F13" s="353"/>
      <c r="G13" s="49" t="s">
        <v>60</v>
      </c>
      <c r="H13" s="193">
        <v>1240</v>
      </c>
      <c r="I13" s="218">
        <v>1240</v>
      </c>
      <c r="J13" s="134">
        <v>1970000000</v>
      </c>
      <c r="K13" s="51" t="s">
        <v>57</v>
      </c>
      <c r="L13" s="191">
        <v>0</v>
      </c>
      <c r="M13" s="280"/>
      <c r="N13" s="82">
        <v>756297365</v>
      </c>
      <c r="O13" s="278"/>
      <c r="P13" s="82">
        <f t="shared" si="1"/>
        <v>756297365</v>
      </c>
      <c r="Q13" s="72" t="s">
        <v>254</v>
      </c>
      <c r="R13" s="289"/>
    </row>
    <row r="14" spans="1:18" ht="57.75" customHeight="1" x14ac:dyDescent="0.25">
      <c r="A14" s="284"/>
      <c r="B14" s="316"/>
      <c r="C14" s="295"/>
      <c r="D14" s="289"/>
      <c r="E14" s="332"/>
      <c r="F14" s="353"/>
      <c r="G14" s="49" t="s">
        <v>61</v>
      </c>
      <c r="H14" s="212">
        <v>1</v>
      </c>
      <c r="I14" s="93">
        <v>1</v>
      </c>
      <c r="J14" s="134">
        <v>6318491886</v>
      </c>
      <c r="K14" s="51" t="s">
        <v>57</v>
      </c>
      <c r="L14" s="184">
        <v>1</v>
      </c>
      <c r="M14" s="280"/>
      <c r="N14" s="82">
        <f>2641729820+2500000000</f>
        <v>5141729820</v>
      </c>
      <c r="O14" s="278"/>
      <c r="P14" s="82">
        <f t="shared" si="1"/>
        <v>5141729820</v>
      </c>
      <c r="Q14" s="72" t="s">
        <v>255</v>
      </c>
      <c r="R14" s="289"/>
    </row>
    <row r="15" spans="1:18" ht="63" customHeight="1" x14ac:dyDescent="0.25">
      <c r="A15" s="298"/>
      <c r="B15" s="317"/>
      <c r="C15" s="295"/>
      <c r="D15" s="289"/>
      <c r="E15" s="332"/>
      <c r="F15" s="353"/>
      <c r="G15" s="49" t="s">
        <v>62</v>
      </c>
      <c r="H15" s="212">
        <v>1</v>
      </c>
      <c r="I15" s="214">
        <v>1</v>
      </c>
      <c r="J15" s="134">
        <v>40000000</v>
      </c>
      <c r="K15" s="51" t="s">
        <v>57</v>
      </c>
      <c r="L15" s="191">
        <v>1</v>
      </c>
      <c r="M15" s="276"/>
      <c r="N15" s="82">
        <v>0</v>
      </c>
      <c r="O15" s="279"/>
      <c r="P15" s="82">
        <f t="shared" si="1"/>
        <v>0</v>
      </c>
      <c r="Q15" s="72"/>
      <c r="R15" s="289"/>
    </row>
    <row r="16" spans="1:18" s="95" customFormat="1" ht="46.5" customHeight="1" x14ac:dyDescent="0.25">
      <c r="A16" s="307" t="s">
        <v>51</v>
      </c>
      <c r="B16" s="312">
        <v>2021004250532</v>
      </c>
      <c r="C16" s="305">
        <v>280</v>
      </c>
      <c r="D16" s="307" t="s">
        <v>63</v>
      </c>
      <c r="E16" s="333">
        <v>2</v>
      </c>
      <c r="F16" s="354">
        <v>1</v>
      </c>
      <c r="G16" s="98" t="s">
        <v>64</v>
      </c>
      <c r="H16" s="94">
        <v>0</v>
      </c>
      <c r="I16" s="94">
        <v>0</v>
      </c>
      <c r="J16" s="137">
        <v>0</v>
      </c>
      <c r="K16" s="98" t="s">
        <v>57</v>
      </c>
      <c r="L16" s="191">
        <v>0</v>
      </c>
      <c r="M16" s="275">
        <v>260596059</v>
      </c>
      <c r="N16" s="140">
        <v>0</v>
      </c>
      <c r="O16" s="275">
        <v>0</v>
      </c>
      <c r="P16" s="82">
        <f t="shared" si="1"/>
        <v>0</v>
      </c>
      <c r="Q16" s="200"/>
      <c r="R16" s="307" t="s">
        <v>224</v>
      </c>
    </row>
    <row r="17" spans="1:19" ht="34.5" customHeight="1" x14ac:dyDescent="0.25">
      <c r="A17" s="309"/>
      <c r="B17" s="314"/>
      <c r="C17" s="306"/>
      <c r="D17" s="309"/>
      <c r="E17" s="334"/>
      <c r="F17" s="355"/>
      <c r="G17" s="57" t="s">
        <v>65</v>
      </c>
      <c r="H17" s="212">
        <v>2</v>
      </c>
      <c r="I17" s="97">
        <v>2</v>
      </c>
      <c r="J17" s="140">
        <v>412403942</v>
      </c>
      <c r="K17" s="67" t="s">
        <v>57</v>
      </c>
      <c r="L17" s="191">
        <v>2</v>
      </c>
      <c r="M17" s="276"/>
      <c r="N17" s="140">
        <v>260596059</v>
      </c>
      <c r="O17" s="276"/>
      <c r="P17" s="82">
        <f t="shared" si="1"/>
        <v>260596059</v>
      </c>
      <c r="Q17" s="72" t="s">
        <v>250</v>
      </c>
      <c r="R17" s="309"/>
    </row>
    <row r="18" spans="1:19" ht="45" customHeight="1" x14ac:dyDescent="0.25">
      <c r="A18" s="283" t="s">
        <v>94</v>
      </c>
      <c r="B18" s="281">
        <v>2020004250261</v>
      </c>
      <c r="C18" s="289">
        <v>281</v>
      </c>
      <c r="D18" s="331" t="s">
        <v>95</v>
      </c>
      <c r="E18" s="329">
        <v>1</v>
      </c>
      <c r="F18" s="356">
        <v>0.25</v>
      </c>
      <c r="G18" s="51" t="s">
        <v>187</v>
      </c>
      <c r="H18" s="219">
        <v>16</v>
      </c>
      <c r="I18" s="102">
        <v>0</v>
      </c>
      <c r="J18" s="138">
        <v>130000000</v>
      </c>
      <c r="K18" s="61" t="s">
        <v>58</v>
      </c>
      <c r="L18" s="198">
        <v>0</v>
      </c>
      <c r="M18" s="275">
        <v>100000000</v>
      </c>
      <c r="N18" s="201">
        <v>0</v>
      </c>
      <c r="O18" s="272">
        <v>15180000</v>
      </c>
      <c r="P18" s="216">
        <v>0</v>
      </c>
      <c r="Q18" s="72"/>
      <c r="R18" s="289" t="s">
        <v>225</v>
      </c>
    </row>
    <row r="19" spans="1:19" ht="35.25" customHeight="1" x14ac:dyDescent="0.25">
      <c r="A19" s="284"/>
      <c r="B19" s="282"/>
      <c r="C19" s="289"/>
      <c r="D19" s="331"/>
      <c r="E19" s="329"/>
      <c r="F19" s="356"/>
      <c r="G19" s="51" t="s">
        <v>188</v>
      </c>
      <c r="H19" s="219">
        <v>4</v>
      </c>
      <c r="I19" s="101">
        <v>1</v>
      </c>
      <c r="J19" s="138">
        <v>67000000</v>
      </c>
      <c r="K19" s="61" t="s">
        <v>57</v>
      </c>
      <c r="L19" s="198">
        <v>0</v>
      </c>
      <c r="M19" s="280"/>
      <c r="N19" s="201">
        <v>0</v>
      </c>
      <c r="O19" s="273"/>
      <c r="P19" s="216">
        <v>0</v>
      </c>
      <c r="Q19" s="72"/>
      <c r="R19" s="289"/>
    </row>
    <row r="20" spans="1:19" ht="31.5" customHeight="1" x14ac:dyDescent="0.25">
      <c r="A20" s="284"/>
      <c r="B20" s="282"/>
      <c r="C20" s="289"/>
      <c r="D20" s="331"/>
      <c r="E20" s="329"/>
      <c r="F20" s="356"/>
      <c r="G20" s="51" t="s">
        <v>189</v>
      </c>
      <c r="H20" s="219">
        <v>1</v>
      </c>
      <c r="I20" s="102">
        <v>0</v>
      </c>
      <c r="J20" s="138">
        <v>17000000</v>
      </c>
      <c r="K20" s="61" t="s">
        <v>57</v>
      </c>
      <c r="L20" s="198">
        <v>0</v>
      </c>
      <c r="M20" s="280"/>
      <c r="N20" s="201">
        <v>0</v>
      </c>
      <c r="O20" s="273"/>
      <c r="P20" s="216">
        <v>0</v>
      </c>
      <c r="Q20" s="72"/>
      <c r="R20" s="289"/>
    </row>
    <row r="21" spans="1:19" ht="57.75" customHeight="1" x14ac:dyDescent="0.25">
      <c r="A21" s="284"/>
      <c r="B21" s="282"/>
      <c r="C21" s="289"/>
      <c r="D21" s="331"/>
      <c r="E21" s="329"/>
      <c r="F21" s="356"/>
      <c r="G21" s="51" t="s">
        <v>190</v>
      </c>
      <c r="H21" s="219">
        <v>1</v>
      </c>
      <c r="I21" s="104">
        <v>1</v>
      </c>
      <c r="J21" s="138">
        <v>120426676</v>
      </c>
      <c r="K21" s="61" t="s">
        <v>57</v>
      </c>
      <c r="L21" s="198">
        <v>0</v>
      </c>
      <c r="M21" s="280"/>
      <c r="N21" s="201">
        <v>0</v>
      </c>
      <c r="O21" s="273"/>
      <c r="P21" s="216">
        <v>0</v>
      </c>
      <c r="Q21" s="72"/>
      <c r="R21" s="289"/>
    </row>
    <row r="22" spans="1:19" s="95" customFormat="1" ht="63.75" customHeight="1" x14ac:dyDescent="0.25">
      <c r="A22" s="298"/>
      <c r="B22" s="299"/>
      <c r="C22" s="289"/>
      <c r="D22" s="331"/>
      <c r="E22" s="329"/>
      <c r="F22" s="356"/>
      <c r="G22" s="94" t="s">
        <v>268</v>
      </c>
      <c r="H22" s="103">
        <v>0</v>
      </c>
      <c r="I22" s="103">
        <v>0</v>
      </c>
      <c r="J22" s="135">
        <v>0</v>
      </c>
      <c r="K22" s="103" t="s">
        <v>57</v>
      </c>
      <c r="L22" s="198">
        <v>2</v>
      </c>
      <c r="M22" s="276"/>
      <c r="N22" s="201">
        <f>+M18</f>
        <v>100000000</v>
      </c>
      <c r="O22" s="274"/>
      <c r="P22" s="227">
        <f>+N22+O18</f>
        <v>115180000</v>
      </c>
      <c r="Q22" s="200"/>
      <c r="R22" s="289"/>
    </row>
    <row r="23" spans="1:19" ht="45" x14ac:dyDescent="0.25">
      <c r="A23" s="37" t="s">
        <v>102</v>
      </c>
      <c r="B23" s="42">
        <v>2020004250201</v>
      </c>
      <c r="C23" s="37">
        <v>283</v>
      </c>
      <c r="D23" s="37" t="s">
        <v>103</v>
      </c>
      <c r="E23" s="38">
        <v>210086</v>
      </c>
      <c r="F23" s="90">
        <f>+E23/1000000</f>
        <v>0.21008599999999999</v>
      </c>
      <c r="G23" s="40" t="s">
        <v>103</v>
      </c>
      <c r="H23" s="213">
        <v>300000</v>
      </c>
      <c r="I23" s="96">
        <v>287024</v>
      </c>
      <c r="J23" s="140">
        <v>2636889697</v>
      </c>
      <c r="K23" s="64" t="s">
        <v>57</v>
      </c>
      <c r="L23" s="184">
        <v>500000</v>
      </c>
      <c r="M23" s="185">
        <v>617708726</v>
      </c>
      <c r="N23" s="140">
        <f>+M23</f>
        <v>617708726</v>
      </c>
      <c r="O23" s="216">
        <v>0</v>
      </c>
      <c r="P23" s="216">
        <f>+N23</f>
        <v>617708726</v>
      </c>
      <c r="Q23" s="72" t="s">
        <v>237</v>
      </c>
      <c r="R23" s="37" t="s">
        <v>223</v>
      </c>
    </row>
    <row r="24" spans="1:19" s="95" customFormat="1" ht="29.25" customHeight="1" x14ac:dyDescent="0.25">
      <c r="A24" s="283" t="s">
        <v>94</v>
      </c>
      <c r="B24" s="281">
        <v>2020004250261</v>
      </c>
      <c r="C24" s="289">
        <v>284</v>
      </c>
      <c r="D24" s="331" t="s">
        <v>96</v>
      </c>
      <c r="E24" s="326">
        <v>5</v>
      </c>
      <c r="F24" s="357">
        <v>0.83333333333333304</v>
      </c>
      <c r="G24" s="94" t="s">
        <v>191</v>
      </c>
      <c r="H24" s="103">
        <v>0</v>
      </c>
      <c r="I24" s="103">
        <v>0</v>
      </c>
      <c r="J24" s="135">
        <v>0</v>
      </c>
      <c r="K24" s="103" t="s">
        <v>58</v>
      </c>
      <c r="L24" s="191">
        <v>0</v>
      </c>
      <c r="M24" s="275">
        <v>279958757</v>
      </c>
      <c r="N24" s="140">
        <v>0</v>
      </c>
      <c r="O24" s="272">
        <v>347507910</v>
      </c>
      <c r="P24" s="216">
        <f>+N24</f>
        <v>0</v>
      </c>
      <c r="Q24" s="200"/>
      <c r="R24" s="289" t="s">
        <v>224</v>
      </c>
      <c r="S24" s="231">
        <f>315958757-M24</f>
        <v>36000000</v>
      </c>
    </row>
    <row r="25" spans="1:19" s="95" customFormat="1" ht="18" x14ac:dyDescent="0.25">
      <c r="A25" s="284"/>
      <c r="B25" s="282"/>
      <c r="C25" s="289"/>
      <c r="D25" s="331"/>
      <c r="E25" s="326"/>
      <c r="F25" s="357"/>
      <c r="G25" s="94" t="s">
        <v>192</v>
      </c>
      <c r="H25" s="103">
        <v>0</v>
      </c>
      <c r="I25" s="103">
        <v>0</v>
      </c>
      <c r="J25" s="135">
        <v>0</v>
      </c>
      <c r="K25" s="103" t="s">
        <v>57</v>
      </c>
      <c r="L25" s="191">
        <v>0</v>
      </c>
      <c r="M25" s="280"/>
      <c r="N25" s="140">
        <v>0</v>
      </c>
      <c r="O25" s="273"/>
      <c r="P25" s="216">
        <f t="shared" ref="P25:P31" si="2">+N25</f>
        <v>0</v>
      </c>
      <c r="Q25" s="200"/>
      <c r="R25" s="289"/>
      <c r="S25" s="231">
        <f>+O24-261507910</f>
        <v>86000000</v>
      </c>
    </row>
    <row r="26" spans="1:19" s="95" customFormat="1" ht="18" x14ac:dyDescent="0.25">
      <c r="A26" s="284"/>
      <c r="B26" s="282"/>
      <c r="C26" s="289"/>
      <c r="D26" s="331"/>
      <c r="E26" s="326"/>
      <c r="F26" s="357"/>
      <c r="G26" s="94" t="s">
        <v>193</v>
      </c>
      <c r="H26" s="103">
        <v>0</v>
      </c>
      <c r="I26" s="103">
        <v>0</v>
      </c>
      <c r="J26" s="135">
        <v>0</v>
      </c>
      <c r="K26" s="103" t="s">
        <v>57</v>
      </c>
      <c r="L26" s="191">
        <v>0</v>
      </c>
      <c r="M26" s="280"/>
      <c r="N26" s="140">
        <v>0</v>
      </c>
      <c r="O26" s="273"/>
      <c r="P26" s="216">
        <f t="shared" si="2"/>
        <v>0</v>
      </c>
      <c r="Q26" s="200"/>
      <c r="R26" s="289"/>
    </row>
    <row r="27" spans="1:19" ht="18" x14ac:dyDescent="0.25">
      <c r="A27" s="284"/>
      <c r="B27" s="282"/>
      <c r="C27" s="289"/>
      <c r="D27" s="331"/>
      <c r="E27" s="326"/>
      <c r="F27" s="357"/>
      <c r="G27" s="51" t="s">
        <v>194</v>
      </c>
      <c r="H27" s="219">
        <v>1</v>
      </c>
      <c r="I27" s="102">
        <v>0</v>
      </c>
      <c r="J27" s="138">
        <v>3000000</v>
      </c>
      <c r="K27" s="61" t="s">
        <v>57</v>
      </c>
      <c r="L27" s="191">
        <v>0</v>
      </c>
      <c r="M27" s="280"/>
      <c r="N27" s="140">
        <v>0</v>
      </c>
      <c r="O27" s="273"/>
      <c r="P27" s="216">
        <f t="shared" si="2"/>
        <v>0</v>
      </c>
      <c r="Q27" s="72"/>
      <c r="R27" s="289"/>
    </row>
    <row r="28" spans="1:19" ht="27" x14ac:dyDescent="0.25">
      <c r="A28" s="284"/>
      <c r="B28" s="282"/>
      <c r="C28" s="289"/>
      <c r="D28" s="331"/>
      <c r="E28" s="326"/>
      <c r="F28" s="357"/>
      <c r="G28" s="51" t="s">
        <v>195</v>
      </c>
      <c r="H28" s="219">
        <v>2</v>
      </c>
      <c r="I28" s="102">
        <v>0</v>
      </c>
      <c r="J28" s="138">
        <v>18000000</v>
      </c>
      <c r="K28" s="61" t="s">
        <v>57</v>
      </c>
      <c r="L28" s="191">
        <v>1</v>
      </c>
      <c r="M28" s="280"/>
      <c r="N28" s="140">
        <v>25000000</v>
      </c>
      <c r="O28" s="273"/>
      <c r="P28" s="227">
        <f>+N28</f>
        <v>25000000</v>
      </c>
      <c r="Q28" s="72" t="s">
        <v>233</v>
      </c>
      <c r="R28" s="289"/>
    </row>
    <row r="29" spans="1:19" s="95" customFormat="1" ht="18" x14ac:dyDescent="0.25">
      <c r="A29" s="284"/>
      <c r="B29" s="282"/>
      <c r="C29" s="289"/>
      <c r="D29" s="331"/>
      <c r="E29" s="326"/>
      <c r="F29" s="357"/>
      <c r="G29" s="94" t="s">
        <v>196</v>
      </c>
      <c r="H29" s="103">
        <v>0</v>
      </c>
      <c r="I29" s="103">
        <v>0</v>
      </c>
      <c r="J29" s="135">
        <v>0</v>
      </c>
      <c r="K29" s="103" t="s">
        <v>57</v>
      </c>
      <c r="L29" s="191">
        <v>0</v>
      </c>
      <c r="M29" s="280"/>
      <c r="N29" s="140">
        <v>0</v>
      </c>
      <c r="O29" s="273"/>
      <c r="P29" s="216">
        <f t="shared" si="2"/>
        <v>0</v>
      </c>
      <c r="Q29" s="200"/>
      <c r="R29" s="289"/>
    </row>
    <row r="30" spans="1:19" ht="27" x14ac:dyDescent="0.25">
      <c r="A30" s="284"/>
      <c r="B30" s="282"/>
      <c r="C30" s="289"/>
      <c r="D30" s="331"/>
      <c r="E30" s="326"/>
      <c r="F30" s="357"/>
      <c r="G30" s="51" t="s">
        <v>197</v>
      </c>
      <c r="H30" s="219">
        <v>1</v>
      </c>
      <c r="I30" s="104">
        <v>1</v>
      </c>
      <c r="J30" s="138">
        <v>270318848</v>
      </c>
      <c r="K30" s="61" t="s">
        <v>57</v>
      </c>
      <c r="L30" s="191">
        <v>1</v>
      </c>
      <c r="M30" s="280"/>
      <c r="N30" s="140">
        <v>199958757</v>
      </c>
      <c r="O30" s="273"/>
      <c r="P30" s="227">
        <f>+N30+237507910</f>
        <v>437466667</v>
      </c>
      <c r="Q30" s="72" t="s">
        <v>248</v>
      </c>
      <c r="R30" s="289"/>
    </row>
    <row r="31" spans="1:19" s="1" customFormat="1" ht="18" x14ac:dyDescent="0.25">
      <c r="A31" s="284"/>
      <c r="B31" s="282"/>
      <c r="C31" s="289"/>
      <c r="D31" s="331"/>
      <c r="E31" s="326"/>
      <c r="F31" s="357"/>
      <c r="G31" s="51" t="s">
        <v>198</v>
      </c>
      <c r="H31" s="219">
        <v>2</v>
      </c>
      <c r="I31" s="102">
        <v>0</v>
      </c>
      <c r="J31" s="138">
        <v>14916254</v>
      </c>
      <c r="K31" s="61" t="s">
        <v>57</v>
      </c>
      <c r="L31" s="191">
        <v>0</v>
      </c>
      <c r="M31" s="280"/>
      <c r="N31" s="140">
        <v>0</v>
      </c>
      <c r="O31" s="273"/>
      <c r="P31" s="216">
        <f t="shared" si="2"/>
        <v>0</v>
      </c>
      <c r="Q31" s="72"/>
      <c r="R31" s="289"/>
    </row>
    <row r="32" spans="1:19" ht="18" x14ac:dyDescent="0.25">
      <c r="A32" s="298"/>
      <c r="B32" s="299"/>
      <c r="C32" s="289"/>
      <c r="D32" s="331"/>
      <c r="E32" s="326"/>
      <c r="F32" s="357"/>
      <c r="G32" s="51" t="s">
        <v>199</v>
      </c>
      <c r="H32" s="219">
        <v>5</v>
      </c>
      <c r="I32" s="104">
        <v>5</v>
      </c>
      <c r="J32" s="138">
        <v>145633000</v>
      </c>
      <c r="K32" s="61" t="s">
        <v>57</v>
      </c>
      <c r="L32" s="191">
        <v>1</v>
      </c>
      <c r="M32" s="276"/>
      <c r="N32" s="140">
        <v>55000000</v>
      </c>
      <c r="O32" s="274"/>
      <c r="P32" s="227">
        <f>+N32+110000000</f>
        <v>165000000</v>
      </c>
      <c r="Q32" s="72" t="s">
        <v>249</v>
      </c>
      <c r="R32" s="289"/>
    </row>
    <row r="33" spans="1:18" ht="54" x14ac:dyDescent="0.25">
      <c r="A33" s="293" t="s">
        <v>73</v>
      </c>
      <c r="B33" s="310">
        <v>2021004250583</v>
      </c>
      <c r="C33" s="293">
        <v>288</v>
      </c>
      <c r="D33" s="293" t="s">
        <v>75</v>
      </c>
      <c r="E33" s="326">
        <v>97.82</v>
      </c>
      <c r="F33" s="357">
        <v>0.97819999999999996</v>
      </c>
      <c r="G33" s="47" t="s">
        <v>208</v>
      </c>
      <c r="H33" s="219">
        <v>1</v>
      </c>
      <c r="I33" s="105">
        <v>0.38</v>
      </c>
      <c r="J33" s="139"/>
      <c r="K33" s="68" t="s">
        <v>57</v>
      </c>
      <c r="L33" s="184">
        <v>1</v>
      </c>
      <c r="M33" s="275">
        <v>72248314808</v>
      </c>
      <c r="N33" s="140">
        <v>53152114808</v>
      </c>
      <c r="O33" s="275">
        <v>0</v>
      </c>
      <c r="P33" s="216">
        <f>+N33</f>
        <v>53152114808</v>
      </c>
      <c r="Q33" s="72" t="s">
        <v>238</v>
      </c>
      <c r="R33" s="293" t="s">
        <v>224</v>
      </c>
    </row>
    <row r="34" spans="1:18" ht="54" x14ac:dyDescent="0.25">
      <c r="A34" s="293"/>
      <c r="B34" s="310"/>
      <c r="C34" s="293"/>
      <c r="D34" s="293"/>
      <c r="E34" s="326"/>
      <c r="F34" s="357"/>
      <c r="G34" s="56" t="s">
        <v>209</v>
      </c>
      <c r="H34" s="219">
        <v>1</v>
      </c>
      <c r="I34" s="106">
        <v>0.33</v>
      </c>
      <c r="J34" s="140"/>
      <c r="K34" s="68" t="s">
        <v>57</v>
      </c>
      <c r="L34" s="184">
        <v>1</v>
      </c>
      <c r="M34" s="276"/>
      <c r="N34" s="140">
        <v>19096200000</v>
      </c>
      <c r="O34" s="276"/>
      <c r="P34" s="216">
        <f>+N34</f>
        <v>19096200000</v>
      </c>
      <c r="Q34" s="72" t="s">
        <v>239</v>
      </c>
      <c r="R34" s="293"/>
    </row>
    <row r="35" spans="1:18" s="95" customFormat="1" ht="72.75" customHeight="1" x14ac:dyDescent="0.25">
      <c r="A35" s="283" t="s">
        <v>79</v>
      </c>
      <c r="B35" s="315">
        <v>2020004250202</v>
      </c>
      <c r="C35" s="295">
        <v>301</v>
      </c>
      <c r="D35" s="289" t="s">
        <v>83</v>
      </c>
      <c r="E35" s="330">
        <v>1</v>
      </c>
      <c r="F35" s="335">
        <v>0.5</v>
      </c>
      <c r="G35" s="94" t="s">
        <v>80</v>
      </c>
      <c r="H35" s="103">
        <v>0</v>
      </c>
      <c r="I35" s="103">
        <v>0</v>
      </c>
      <c r="J35" s="135">
        <v>0</v>
      </c>
      <c r="K35" s="103" t="s">
        <v>57</v>
      </c>
      <c r="L35" s="191">
        <v>0</v>
      </c>
      <c r="M35" s="275">
        <v>400000000</v>
      </c>
      <c r="N35" s="140">
        <v>0</v>
      </c>
      <c r="O35" s="275">
        <v>0</v>
      </c>
      <c r="P35" s="216">
        <f t="shared" ref="P35:P41" si="3">+N35</f>
        <v>0</v>
      </c>
      <c r="Q35" s="200"/>
      <c r="R35" s="289" t="s">
        <v>224</v>
      </c>
    </row>
    <row r="36" spans="1:18" ht="27" customHeight="1" x14ac:dyDescent="0.25">
      <c r="A36" s="284"/>
      <c r="B36" s="316"/>
      <c r="C36" s="295"/>
      <c r="D36" s="289"/>
      <c r="E36" s="330"/>
      <c r="F36" s="335"/>
      <c r="G36" s="49" t="s">
        <v>81</v>
      </c>
      <c r="H36" s="219">
        <v>1</v>
      </c>
      <c r="I36" s="92">
        <v>1</v>
      </c>
      <c r="J36" s="134">
        <v>300000000</v>
      </c>
      <c r="K36" s="69" t="s">
        <v>57</v>
      </c>
      <c r="L36" s="191">
        <v>1</v>
      </c>
      <c r="M36" s="280"/>
      <c r="N36" s="140">
        <v>400000000</v>
      </c>
      <c r="O36" s="280"/>
      <c r="P36" s="216">
        <f t="shared" si="3"/>
        <v>400000000</v>
      </c>
      <c r="Q36" s="72" t="s">
        <v>240</v>
      </c>
      <c r="R36" s="289"/>
    </row>
    <row r="37" spans="1:18" s="95" customFormat="1" ht="18" customHeight="1" x14ac:dyDescent="0.25">
      <c r="A37" s="298"/>
      <c r="B37" s="317"/>
      <c r="C37" s="295"/>
      <c r="D37" s="289"/>
      <c r="E37" s="330"/>
      <c r="F37" s="335"/>
      <c r="G37" s="94" t="s">
        <v>82</v>
      </c>
      <c r="H37" s="103">
        <v>0</v>
      </c>
      <c r="I37" s="103">
        <v>0</v>
      </c>
      <c r="J37" s="135">
        <v>0</v>
      </c>
      <c r="K37" s="103" t="s">
        <v>57</v>
      </c>
      <c r="L37" s="191">
        <v>0</v>
      </c>
      <c r="M37" s="276"/>
      <c r="N37" s="140">
        <v>0</v>
      </c>
      <c r="O37" s="276"/>
      <c r="P37" s="216">
        <f t="shared" si="3"/>
        <v>0</v>
      </c>
      <c r="Q37" s="200"/>
      <c r="R37" s="289"/>
    </row>
    <row r="38" spans="1:18" s="95" customFormat="1" ht="45" customHeight="1" x14ac:dyDescent="0.25">
      <c r="A38" s="287" t="s">
        <v>79</v>
      </c>
      <c r="B38" s="312">
        <v>2020004250202</v>
      </c>
      <c r="C38" s="293">
        <v>302</v>
      </c>
      <c r="D38" s="293" t="s">
        <v>84</v>
      </c>
      <c r="E38" s="319">
        <v>11</v>
      </c>
      <c r="F38" s="336">
        <v>0.73333333333333328</v>
      </c>
      <c r="G38" s="107" t="s">
        <v>85</v>
      </c>
      <c r="H38" s="108">
        <v>0</v>
      </c>
      <c r="I38" s="108">
        <v>0</v>
      </c>
      <c r="J38" s="141">
        <v>0</v>
      </c>
      <c r="K38" s="109" t="s">
        <v>57</v>
      </c>
      <c r="L38" s="191">
        <v>0</v>
      </c>
      <c r="M38" s="275">
        <v>220000000</v>
      </c>
      <c r="N38" s="140">
        <v>0</v>
      </c>
      <c r="O38" s="272">
        <v>224800000</v>
      </c>
      <c r="P38" s="216">
        <f t="shared" si="3"/>
        <v>0</v>
      </c>
      <c r="Q38" s="200"/>
      <c r="R38" s="293" t="s">
        <v>224</v>
      </c>
    </row>
    <row r="39" spans="1:18" s="95" customFormat="1" ht="18" x14ac:dyDescent="0.25">
      <c r="A39" s="301"/>
      <c r="B39" s="313"/>
      <c r="C39" s="293"/>
      <c r="D39" s="293"/>
      <c r="E39" s="319"/>
      <c r="F39" s="336"/>
      <c r="G39" s="107" t="s">
        <v>86</v>
      </c>
      <c r="H39" s="108">
        <v>0</v>
      </c>
      <c r="I39" s="108">
        <v>0</v>
      </c>
      <c r="J39" s="141">
        <v>0</v>
      </c>
      <c r="K39" s="109" t="s">
        <v>57</v>
      </c>
      <c r="L39" s="191">
        <v>0</v>
      </c>
      <c r="M39" s="280"/>
      <c r="N39" s="140">
        <v>0</v>
      </c>
      <c r="O39" s="273"/>
      <c r="P39" s="216">
        <f t="shared" si="3"/>
        <v>0</v>
      </c>
      <c r="Q39" s="200"/>
      <c r="R39" s="293"/>
    </row>
    <row r="40" spans="1:18" s="95" customFormat="1" ht="18" x14ac:dyDescent="0.25">
      <c r="A40" s="301"/>
      <c r="B40" s="313"/>
      <c r="C40" s="293"/>
      <c r="D40" s="293"/>
      <c r="E40" s="319"/>
      <c r="F40" s="336"/>
      <c r="G40" s="107" t="s">
        <v>87</v>
      </c>
      <c r="H40" s="108">
        <v>0</v>
      </c>
      <c r="I40" s="108">
        <v>0</v>
      </c>
      <c r="J40" s="141">
        <v>0</v>
      </c>
      <c r="K40" s="109" t="s">
        <v>57</v>
      </c>
      <c r="L40" s="191">
        <v>0</v>
      </c>
      <c r="M40" s="280"/>
      <c r="N40" s="140">
        <v>0</v>
      </c>
      <c r="O40" s="273"/>
      <c r="P40" s="216">
        <f t="shared" si="3"/>
        <v>0</v>
      </c>
      <c r="Q40" s="200"/>
      <c r="R40" s="293"/>
    </row>
    <row r="41" spans="1:18" x14ac:dyDescent="0.25">
      <c r="A41" s="301"/>
      <c r="B41" s="313"/>
      <c r="C41" s="293"/>
      <c r="D41" s="293"/>
      <c r="E41" s="319"/>
      <c r="F41" s="336"/>
      <c r="G41" s="37" t="s">
        <v>88</v>
      </c>
      <c r="H41" s="125">
        <v>10</v>
      </c>
      <c r="I41" s="92">
        <v>10</v>
      </c>
      <c r="J41" s="136">
        <v>529800000</v>
      </c>
      <c r="K41" s="68" t="s">
        <v>57</v>
      </c>
      <c r="L41" s="191">
        <v>3</v>
      </c>
      <c r="M41" s="280"/>
      <c r="N41" s="140">
        <v>0</v>
      </c>
      <c r="O41" s="273"/>
      <c r="P41" s="216">
        <f t="shared" si="3"/>
        <v>0</v>
      </c>
      <c r="Q41" s="72" t="s">
        <v>241</v>
      </c>
      <c r="R41" s="293"/>
    </row>
    <row r="42" spans="1:18" ht="36" x14ac:dyDescent="0.25">
      <c r="A42" s="288"/>
      <c r="B42" s="314"/>
      <c r="C42" s="293"/>
      <c r="D42" s="293"/>
      <c r="E42" s="319"/>
      <c r="F42" s="336"/>
      <c r="G42" s="37" t="s">
        <v>89</v>
      </c>
      <c r="H42" s="220">
        <v>1</v>
      </c>
      <c r="I42" s="92">
        <v>1</v>
      </c>
      <c r="J42" s="136">
        <v>193600000</v>
      </c>
      <c r="K42" s="68" t="s">
        <v>57</v>
      </c>
      <c r="L42" s="191">
        <v>1</v>
      </c>
      <c r="M42" s="276"/>
      <c r="N42" s="140">
        <v>220000000</v>
      </c>
      <c r="O42" s="274"/>
      <c r="P42" s="227">
        <f>+N42+O38</f>
        <v>444800000</v>
      </c>
      <c r="Q42" s="72" t="s">
        <v>247</v>
      </c>
      <c r="R42" s="293"/>
    </row>
    <row r="43" spans="1:18" ht="63" customHeight="1" x14ac:dyDescent="0.25">
      <c r="A43" s="49" t="s">
        <v>79</v>
      </c>
      <c r="B43" s="48">
        <v>2020004250202</v>
      </c>
      <c r="C43" s="49">
        <v>303</v>
      </c>
      <c r="D43" s="49" t="s">
        <v>90</v>
      </c>
      <c r="E43" s="38">
        <v>1</v>
      </c>
      <c r="F43" s="87">
        <v>0.5</v>
      </c>
      <c r="G43" s="52" t="s">
        <v>91</v>
      </c>
      <c r="H43" s="221">
        <v>1</v>
      </c>
      <c r="I43" s="110">
        <v>1</v>
      </c>
      <c r="J43" s="134">
        <v>280867760</v>
      </c>
      <c r="K43" s="70" t="s">
        <v>57</v>
      </c>
      <c r="L43" s="191">
        <v>1</v>
      </c>
      <c r="M43" s="140">
        <v>200000000</v>
      </c>
      <c r="N43" s="140">
        <v>200000000</v>
      </c>
      <c r="O43" s="216">
        <v>0</v>
      </c>
      <c r="P43" s="216">
        <f>+N43</f>
        <v>200000000</v>
      </c>
      <c r="Q43" s="72" t="s">
        <v>246</v>
      </c>
      <c r="R43" s="49" t="s">
        <v>226</v>
      </c>
    </row>
    <row r="44" spans="1:18" s="95" customFormat="1" ht="72" customHeight="1" x14ac:dyDescent="0.25">
      <c r="A44" s="287" t="s">
        <v>79</v>
      </c>
      <c r="B44" s="312">
        <v>2020004250202</v>
      </c>
      <c r="C44" s="296">
        <v>304</v>
      </c>
      <c r="D44" s="328" t="s">
        <v>92</v>
      </c>
      <c r="E44" s="330">
        <v>11</v>
      </c>
      <c r="F44" s="337">
        <v>0.36666666666666664</v>
      </c>
      <c r="G44" s="107" t="s">
        <v>201</v>
      </c>
      <c r="H44" s="111">
        <v>0</v>
      </c>
      <c r="I44" s="111">
        <v>0</v>
      </c>
      <c r="J44" s="141">
        <v>0</v>
      </c>
      <c r="K44" s="112" t="s">
        <v>57</v>
      </c>
      <c r="L44" s="191">
        <v>0</v>
      </c>
      <c r="M44" s="275">
        <v>293765644</v>
      </c>
      <c r="N44" s="140">
        <v>0</v>
      </c>
      <c r="O44" s="272">
        <v>196952528</v>
      </c>
      <c r="P44" s="216">
        <f t="shared" ref="P44:P45" si="4">+N44</f>
        <v>0</v>
      </c>
      <c r="Q44" s="200"/>
      <c r="R44" s="293" t="s">
        <v>224</v>
      </c>
    </row>
    <row r="45" spans="1:18" ht="18" x14ac:dyDescent="0.25">
      <c r="A45" s="301"/>
      <c r="B45" s="313"/>
      <c r="C45" s="296"/>
      <c r="D45" s="328"/>
      <c r="E45" s="330"/>
      <c r="F45" s="337"/>
      <c r="G45" s="58" t="s">
        <v>202</v>
      </c>
      <c r="H45" s="221">
        <v>10</v>
      </c>
      <c r="I45" s="114">
        <v>10</v>
      </c>
      <c r="J45" s="136">
        <v>429752000</v>
      </c>
      <c r="K45" s="77" t="s">
        <v>57</v>
      </c>
      <c r="L45" s="191">
        <v>0</v>
      </c>
      <c r="M45" s="280"/>
      <c r="N45" s="140">
        <v>0</v>
      </c>
      <c r="O45" s="273"/>
      <c r="P45" s="216">
        <f t="shared" si="4"/>
        <v>0</v>
      </c>
      <c r="Q45" s="72" t="s">
        <v>242</v>
      </c>
      <c r="R45" s="293"/>
    </row>
    <row r="46" spans="1:18" ht="68.25" customHeight="1" x14ac:dyDescent="0.25">
      <c r="A46" s="288"/>
      <c r="B46" s="314"/>
      <c r="C46" s="296"/>
      <c r="D46" s="328"/>
      <c r="E46" s="330"/>
      <c r="F46" s="337"/>
      <c r="G46" s="58" t="s">
        <v>203</v>
      </c>
      <c r="H46" s="221">
        <v>8</v>
      </c>
      <c r="I46" s="114">
        <v>8</v>
      </c>
      <c r="J46" s="136">
        <v>196952528</v>
      </c>
      <c r="K46" s="77" t="s">
        <v>57</v>
      </c>
      <c r="L46" s="191">
        <v>1</v>
      </c>
      <c r="M46" s="276"/>
      <c r="N46" s="140">
        <f>+M44</f>
        <v>293765644</v>
      </c>
      <c r="O46" s="274"/>
      <c r="P46" s="227">
        <f>+N46+O44</f>
        <v>490718172</v>
      </c>
      <c r="Q46" s="72" t="s">
        <v>245</v>
      </c>
      <c r="R46" s="293"/>
    </row>
    <row r="47" spans="1:18" ht="55.5" customHeight="1" x14ac:dyDescent="0.25">
      <c r="A47" s="283" t="s">
        <v>79</v>
      </c>
      <c r="B47" s="315">
        <v>2020004250202</v>
      </c>
      <c r="C47" s="289">
        <v>305</v>
      </c>
      <c r="D47" s="331" t="s">
        <v>93</v>
      </c>
      <c r="E47" s="319">
        <v>1.6</v>
      </c>
      <c r="F47" s="336">
        <f>+E47/3</f>
        <v>0.53333333333333333</v>
      </c>
      <c r="G47" s="51" t="s">
        <v>204</v>
      </c>
      <c r="H47" s="51">
        <v>1</v>
      </c>
      <c r="I47" s="114">
        <v>1</v>
      </c>
      <c r="J47" s="138">
        <v>67000000</v>
      </c>
      <c r="K47" s="70" t="s">
        <v>57</v>
      </c>
      <c r="L47" s="191">
        <v>1</v>
      </c>
      <c r="M47" s="311">
        <v>89200000</v>
      </c>
      <c r="N47" s="72">
        <v>29200000</v>
      </c>
      <c r="O47" s="260">
        <v>0</v>
      </c>
      <c r="P47" s="217">
        <f>+N47</f>
        <v>29200000</v>
      </c>
      <c r="Q47" s="72" t="s">
        <v>243</v>
      </c>
      <c r="R47" s="289" t="s">
        <v>224</v>
      </c>
    </row>
    <row r="48" spans="1:18" ht="57" customHeight="1" x14ac:dyDescent="0.25">
      <c r="A48" s="284"/>
      <c r="B48" s="316"/>
      <c r="C48" s="289"/>
      <c r="D48" s="331"/>
      <c r="E48" s="319"/>
      <c r="F48" s="336"/>
      <c r="G48" s="51" t="s">
        <v>205</v>
      </c>
      <c r="H48" s="51">
        <v>1</v>
      </c>
      <c r="I48" s="115">
        <v>0</v>
      </c>
      <c r="J48" s="138">
        <v>83000000</v>
      </c>
      <c r="K48" s="70" t="s">
        <v>57</v>
      </c>
      <c r="L48" s="191">
        <v>1</v>
      </c>
      <c r="M48" s="311"/>
      <c r="N48" s="72">
        <v>60000000</v>
      </c>
      <c r="O48" s="262"/>
      <c r="P48" s="72">
        <f>+N48</f>
        <v>60000000</v>
      </c>
      <c r="Q48" s="72" t="s">
        <v>244</v>
      </c>
      <c r="R48" s="289"/>
    </row>
    <row r="49" spans="1:18" s="95" customFormat="1" ht="34.5" customHeight="1" x14ac:dyDescent="0.25">
      <c r="A49" s="307" t="s">
        <v>206</v>
      </c>
      <c r="B49" s="312">
        <v>2020004250264</v>
      </c>
      <c r="C49" s="307">
        <v>318</v>
      </c>
      <c r="D49" s="307" t="s">
        <v>104</v>
      </c>
      <c r="E49" s="320">
        <v>2.5</v>
      </c>
      <c r="F49" s="338">
        <f>+E49/3</f>
        <v>0.83333333333333337</v>
      </c>
      <c r="G49" s="116" t="s">
        <v>105</v>
      </c>
      <c r="H49" s="116">
        <v>0</v>
      </c>
      <c r="I49" s="116">
        <v>0</v>
      </c>
      <c r="J49" s="142">
        <v>0</v>
      </c>
      <c r="K49" s="98" t="s">
        <v>57</v>
      </c>
      <c r="L49" s="205">
        <v>0</v>
      </c>
      <c r="M49" s="280">
        <v>189800000</v>
      </c>
      <c r="N49" s="189">
        <v>0</v>
      </c>
      <c r="O49" s="272">
        <v>298208000</v>
      </c>
      <c r="P49" s="72">
        <f t="shared" ref="P49:P54" si="5">+N49</f>
        <v>0</v>
      </c>
      <c r="Q49" s="200"/>
      <c r="R49" s="366" t="s">
        <v>223</v>
      </c>
    </row>
    <row r="50" spans="1:18" s="95" customFormat="1" ht="34.5" customHeight="1" x14ac:dyDescent="0.25">
      <c r="A50" s="308"/>
      <c r="B50" s="313"/>
      <c r="C50" s="308"/>
      <c r="D50" s="308"/>
      <c r="E50" s="321"/>
      <c r="F50" s="339"/>
      <c r="G50" s="108" t="s">
        <v>106</v>
      </c>
      <c r="H50" s="108">
        <v>0</v>
      </c>
      <c r="I50" s="108">
        <v>0</v>
      </c>
      <c r="J50" s="143">
        <v>0</v>
      </c>
      <c r="K50" s="98" t="s">
        <v>57</v>
      </c>
      <c r="L50" s="205">
        <v>0</v>
      </c>
      <c r="M50" s="280"/>
      <c r="N50" s="189">
        <v>0</v>
      </c>
      <c r="O50" s="273"/>
      <c r="P50" s="72">
        <f t="shared" si="5"/>
        <v>0</v>
      </c>
      <c r="Q50" s="200"/>
      <c r="R50" s="366"/>
    </row>
    <row r="51" spans="1:18" s="95" customFormat="1" ht="34.5" customHeight="1" x14ac:dyDescent="0.25">
      <c r="A51" s="308"/>
      <c r="B51" s="313"/>
      <c r="C51" s="308"/>
      <c r="D51" s="308"/>
      <c r="E51" s="321"/>
      <c r="F51" s="339"/>
      <c r="G51" s="108" t="s">
        <v>107</v>
      </c>
      <c r="H51" s="108">
        <v>0</v>
      </c>
      <c r="I51" s="108">
        <v>0</v>
      </c>
      <c r="J51" s="143">
        <v>0</v>
      </c>
      <c r="K51" s="98" t="s">
        <v>57</v>
      </c>
      <c r="L51" s="205">
        <v>0</v>
      </c>
      <c r="M51" s="280"/>
      <c r="N51" s="189">
        <v>0</v>
      </c>
      <c r="O51" s="273"/>
      <c r="P51" s="72">
        <f t="shared" si="5"/>
        <v>0</v>
      </c>
      <c r="Q51" s="206"/>
      <c r="R51" s="366"/>
    </row>
    <row r="52" spans="1:18" s="95" customFormat="1" ht="34.5" customHeight="1" x14ac:dyDescent="0.25">
      <c r="A52" s="308"/>
      <c r="B52" s="313"/>
      <c r="C52" s="308"/>
      <c r="D52" s="308"/>
      <c r="E52" s="321"/>
      <c r="F52" s="339"/>
      <c r="G52" s="108" t="s">
        <v>108</v>
      </c>
      <c r="H52" s="108">
        <v>0</v>
      </c>
      <c r="I52" s="108">
        <v>0</v>
      </c>
      <c r="J52" s="143">
        <v>0</v>
      </c>
      <c r="K52" s="98" t="s">
        <v>57</v>
      </c>
      <c r="L52" s="205">
        <v>0</v>
      </c>
      <c r="M52" s="280"/>
      <c r="N52" s="189">
        <v>0</v>
      </c>
      <c r="O52" s="273"/>
      <c r="P52" s="72">
        <f t="shared" si="5"/>
        <v>0</v>
      </c>
      <c r="Q52" s="206"/>
      <c r="R52" s="366"/>
    </row>
    <row r="53" spans="1:18" s="1" customFormat="1" ht="44.25" customHeight="1" x14ac:dyDescent="0.25">
      <c r="A53" s="308"/>
      <c r="B53" s="313"/>
      <c r="C53" s="308"/>
      <c r="D53" s="308"/>
      <c r="E53" s="321"/>
      <c r="F53" s="339"/>
      <c r="G53" s="59" t="s">
        <v>200</v>
      </c>
      <c r="H53" s="220">
        <v>2</v>
      </c>
      <c r="I53" s="118">
        <v>2</v>
      </c>
      <c r="J53" s="154">
        <v>38133746</v>
      </c>
      <c r="K53" s="67" t="s">
        <v>57</v>
      </c>
      <c r="L53" s="205">
        <v>1</v>
      </c>
      <c r="M53" s="280"/>
      <c r="N53" s="189">
        <v>25000000</v>
      </c>
      <c r="O53" s="273"/>
      <c r="P53" s="228">
        <f>+N53+50000000</f>
        <v>75000000</v>
      </c>
      <c r="Q53" s="192" t="s">
        <v>256</v>
      </c>
      <c r="R53" s="366"/>
    </row>
    <row r="54" spans="1:18" s="95" customFormat="1" ht="34.5" customHeight="1" x14ac:dyDescent="0.25">
      <c r="A54" s="308"/>
      <c r="B54" s="313"/>
      <c r="C54" s="308"/>
      <c r="D54" s="308"/>
      <c r="E54" s="321"/>
      <c r="F54" s="339"/>
      <c r="G54" s="108" t="s">
        <v>109</v>
      </c>
      <c r="H54" s="108">
        <v>0</v>
      </c>
      <c r="I54" s="108">
        <v>0</v>
      </c>
      <c r="J54" s="143">
        <v>0</v>
      </c>
      <c r="K54" s="98" t="s">
        <v>57</v>
      </c>
      <c r="L54" s="205">
        <v>0</v>
      </c>
      <c r="M54" s="280"/>
      <c r="N54" s="189">
        <v>0</v>
      </c>
      <c r="O54" s="273"/>
      <c r="P54" s="72">
        <f t="shared" si="5"/>
        <v>0</v>
      </c>
      <c r="Q54" s="206"/>
      <c r="R54" s="366"/>
    </row>
    <row r="55" spans="1:18" s="1" customFormat="1" ht="34.5" customHeight="1" x14ac:dyDescent="0.25">
      <c r="A55" s="309"/>
      <c r="B55" s="314"/>
      <c r="C55" s="309"/>
      <c r="D55" s="309"/>
      <c r="E55" s="322"/>
      <c r="F55" s="340"/>
      <c r="G55" s="59" t="s">
        <v>110</v>
      </c>
      <c r="H55" s="220">
        <v>2</v>
      </c>
      <c r="I55" s="119">
        <v>1</v>
      </c>
      <c r="J55" s="154">
        <v>211866254</v>
      </c>
      <c r="K55" s="67" t="s">
        <v>57</v>
      </c>
      <c r="L55" s="205">
        <v>1</v>
      </c>
      <c r="M55" s="276"/>
      <c r="N55" s="189">
        <f>+M49-N53</f>
        <v>164800000</v>
      </c>
      <c r="O55" s="274"/>
      <c r="P55" s="228">
        <f>+N55+248208000</f>
        <v>413008000</v>
      </c>
      <c r="Q55" s="192" t="s">
        <v>257</v>
      </c>
      <c r="R55" s="366"/>
    </row>
    <row r="56" spans="1:18" s="95" customFormat="1" ht="46.5" customHeight="1" x14ac:dyDescent="0.25">
      <c r="A56" s="283" t="s">
        <v>207</v>
      </c>
      <c r="B56" s="315">
        <v>2020004250236</v>
      </c>
      <c r="C56" s="283">
        <v>319</v>
      </c>
      <c r="D56" s="283" t="s">
        <v>111</v>
      </c>
      <c r="E56" s="323">
        <v>95</v>
      </c>
      <c r="F56" s="341">
        <f>+E56/100</f>
        <v>0.95</v>
      </c>
      <c r="G56" s="120" t="s">
        <v>112</v>
      </c>
      <c r="H56" s="120">
        <v>0</v>
      </c>
      <c r="I56" s="120">
        <v>0</v>
      </c>
      <c r="J56" s="144">
        <v>0</v>
      </c>
      <c r="K56" s="94" t="s">
        <v>57</v>
      </c>
      <c r="L56" s="205">
        <v>0</v>
      </c>
      <c r="M56" s="275">
        <v>184495988</v>
      </c>
      <c r="N56" s="189">
        <v>0</v>
      </c>
      <c r="O56" s="272">
        <v>398400012</v>
      </c>
      <c r="P56" s="216">
        <f>+N56</f>
        <v>0</v>
      </c>
      <c r="Q56" s="200"/>
      <c r="R56" s="283" t="s">
        <v>227</v>
      </c>
    </row>
    <row r="57" spans="1:18" s="95" customFormat="1" ht="34.5" customHeight="1" x14ac:dyDescent="0.25">
      <c r="A57" s="284"/>
      <c r="B57" s="316"/>
      <c r="C57" s="284"/>
      <c r="D57" s="284"/>
      <c r="E57" s="324"/>
      <c r="F57" s="342"/>
      <c r="G57" s="94" t="s">
        <v>113</v>
      </c>
      <c r="H57" s="94">
        <v>0</v>
      </c>
      <c r="I57" s="94">
        <v>0</v>
      </c>
      <c r="J57" s="145">
        <v>0</v>
      </c>
      <c r="K57" s="94" t="s">
        <v>57</v>
      </c>
      <c r="L57" s="205">
        <v>0</v>
      </c>
      <c r="M57" s="280"/>
      <c r="N57" s="189">
        <v>0</v>
      </c>
      <c r="O57" s="273"/>
      <c r="P57" s="216">
        <f t="shared" ref="P57:P68" si="6">+N57</f>
        <v>0</v>
      </c>
      <c r="Q57" s="200"/>
      <c r="R57" s="284"/>
    </row>
    <row r="58" spans="1:18" s="1" customFormat="1" ht="34.5" customHeight="1" x14ac:dyDescent="0.25">
      <c r="A58" s="284"/>
      <c r="B58" s="316"/>
      <c r="C58" s="284"/>
      <c r="D58" s="284"/>
      <c r="E58" s="324"/>
      <c r="F58" s="342"/>
      <c r="G58" s="61" t="s">
        <v>114</v>
      </c>
      <c r="H58" s="222">
        <v>1</v>
      </c>
      <c r="I58" s="118">
        <v>1</v>
      </c>
      <c r="J58" s="146">
        <v>5000000</v>
      </c>
      <c r="K58" s="51" t="s">
        <v>57</v>
      </c>
      <c r="L58" s="205">
        <v>0</v>
      </c>
      <c r="M58" s="280"/>
      <c r="N58" s="189">
        <v>0</v>
      </c>
      <c r="O58" s="273"/>
      <c r="P58" s="216">
        <f t="shared" si="6"/>
        <v>0</v>
      </c>
      <c r="Q58" s="72"/>
      <c r="R58" s="284"/>
    </row>
    <row r="59" spans="1:18" s="95" customFormat="1" ht="34.5" customHeight="1" x14ac:dyDescent="0.25">
      <c r="A59" s="284"/>
      <c r="B59" s="316"/>
      <c r="C59" s="284"/>
      <c r="D59" s="284"/>
      <c r="E59" s="324"/>
      <c r="F59" s="342"/>
      <c r="G59" s="122" t="s">
        <v>115</v>
      </c>
      <c r="H59" s="122">
        <v>0</v>
      </c>
      <c r="I59" s="122">
        <v>0</v>
      </c>
      <c r="J59" s="147">
        <v>0</v>
      </c>
      <c r="K59" s="94" t="s">
        <v>57</v>
      </c>
      <c r="L59" s="205">
        <v>0</v>
      </c>
      <c r="M59" s="280"/>
      <c r="N59" s="189">
        <v>0</v>
      </c>
      <c r="O59" s="273"/>
      <c r="P59" s="216">
        <f t="shared" si="6"/>
        <v>0</v>
      </c>
      <c r="Q59" s="200"/>
      <c r="R59" s="284"/>
    </row>
    <row r="60" spans="1:18" s="95" customFormat="1" ht="34.5" customHeight="1" x14ac:dyDescent="0.25">
      <c r="A60" s="284"/>
      <c r="B60" s="316"/>
      <c r="C60" s="284"/>
      <c r="D60" s="284"/>
      <c r="E60" s="324"/>
      <c r="F60" s="342"/>
      <c r="G60" s="222" t="s">
        <v>116</v>
      </c>
      <c r="H60" s="122">
        <v>0</v>
      </c>
      <c r="I60" s="122">
        <v>0</v>
      </c>
      <c r="J60" s="147">
        <v>0</v>
      </c>
      <c r="K60" s="94" t="s">
        <v>57</v>
      </c>
      <c r="L60" s="205">
        <v>1</v>
      </c>
      <c r="M60" s="280"/>
      <c r="N60" s="189">
        <f>+M56</f>
        <v>184495988</v>
      </c>
      <c r="O60" s="273"/>
      <c r="P60" s="227">
        <f>+N60+O56</f>
        <v>582896000</v>
      </c>
      <c r="Q60" s="196" t="s">
        <v>261</v>
      </c>
      <c r="R60" s="284"/>
    </row>
    <row r="61" spans="1:18" s="1" customFormat="1" ht="34.5" customHeight="1" x14ac:dyDescent="0.25">
      <c r="A61" s="284"/>
      <c r="B61" s="316"/>
      <c r="C61" s="284"/>
      <c r="D61" s="284"/>
      <c r="E61" s="324"/>
      <c r="F61" s="342"/>
      <c r="G61" s="62" t="s">
        <v>117</v>
      </c>
      <c r="H61" s="222">
        <v>1</v>
      </c>
      <c r="I61" s="124">
        <v>1</v>
      </c>
      <c r="J61" s="148">
        <v>44714286</v>
      </c>
      <c r="K61" s="51" t="s">
        <v>57</v>
      </c>
      <c r="L61" s="205">
        <v>0</v>
      </c>
      <c r="M61" s="280"/>
      <c r="N61" s="189">
        <v>0</v>
      </c>
      <c r="O61" s="273"/>
      <c r="P61" s="216">
        <f t="shared" si="6"/>
        <v>0</v>
      </c>
      <c r="Q61" s="72"/>
      <c r="R61" s="284"/>
    </row>
    <row r="62" spans="1:18" s="95" customFormat="1" ht="34.5" customHeight="1" x14ac:dyDescent="0.25">
      <c r="A62" s="284"/>
      <c r="B62" s="316"/>
      <c r="C62" s="284"/>
      <c r="D62" s="284"/>
      <c r="E62" s="324"/>
      <c r="F62" s="342"/>
      <c r="G62" s="122" t="s">
        <v>118</v>
      </c>
      <c r="H62" s="122">
        <v>0</v>
      </c>
      <c r="I62" s="122">
        <v>0</v>
      </c>
      <c r="J62" s="147">
        <v>0</v>
      </c>
      <c r="K62" s="94" t="s">
        <v>57</v>
      </c>
      <c r="L62" s="205">
        <v>0</v>
      </c>
      <c r="M62" s="280"/>
      <c r="N62" s="189">
        <v>0</v>
      </c>
      <c r="O62" s="273"/>
      <c r="P62" s="216">
        <f t="shared" si="6"/>
        <v>0</v>
      </c>
      <c r="Q62" s="200"/>
      <c r="R62" s="284"/>
    </row>
    <row r="63" spans="1:18" s="1" customFormat="1" ht="34.5" customHeight="1" x14ac:dyDescent="0.25">
      <c r="A63" s="298"/>
      <c r="B63" s="317"/>
      <c r="C63" s="298"/>
      <c r="D63" s="298"/>
      <c r="E63" s="325"/>
      <c r="F63" s="343"/>
      <c r="G63" s="62" t="s">
        <v>119</v>
      </c>
      <c r="H63" s="222">
        <v>1</v>
      </c>
      <c r="I63" s="124">
        <v>1</v>
      </c>
      <c r="J63" s="148">
        <v>550285714</v>
      </c>
      <c r="K63" s="51" t="s">
        <v>57</v>
      </c>
      <c r="L63" s="205">
        <v>0</v>
      </c>
      <c r="M63" s="276"/>
      <c r="N63" s="189">
        <v>0</v>
      </c>
      <c r="O63" s="274"/>
      <c r="P63" s="216">
        <f t="shared" si="6"/>
        <v>0</v>
      </c>
      <c r="Q63" s="72"/>
      <c r="R63" s="298"/>
    </row>
    <row r="64" spans="1:18" ht="36" customHeight="1" x14ac:dyDescent="0.25">
      <c r="A64" s="287" t="s">
        <v>70</v>
      </c>
      <c r="B64" s="285">
        <v>2021004250562</v>
      </c>
      <c r="C64" s="293">
        <v>322</v>
      </c>
      <c r="D64" s="293" t="s">
        <v>72</v>
      </c>
      <c r="E64" s="319">
        <v>15</v>
      </c>
      <c r="F64" s="344">
        <f>+E64/30</f>
        <v>0.5</v>
      </c>
      <c r="G64" s="56" t="s">
        <v>215</v>
      </c>
      <c r="H64" s="183">
        <v>1</v>
      </c>
      <c r="I64" s="92">
        <v>1</v>
      </c>
      <c r="J64" s="140">
        <v>44650000</v>
      </c>
      <c r="K64" s="68" t="s">
        <v>57</v>
      </c>
      <c r="L64" s="191">
        <v>0</v>
      </c>
      <c r="M64" s="275">
        <v>254000000</v>
      </c>
      <c r="N64" s="140">
        <v>0</v>
      </c>
      <c r="O64" s="272"/>
      <c r="P64" s="216">
        <f t="shared" si="6"/>
        <v>0</v>
      </c>
      <c r="Q64" s="260" t="s">
        <v>258</v>
      </c>
      <c r="R64" s="293" t="s">
        <v>228</v>
      </c>
    </row>
    <row r="65" spans="1:19" s="1" customFormat="1" ht="36" customHeight="1" x14ac:dyDescent="0.25">
      <c r="A65" s="301"/>
      <c r="B65" s="300"/>
      <c r="C65" s="293"/>
      <c r="D65" s="293"/>
      <c r="E65" s="319"/>
      <c r="F65" s="344"/>
      <c r="G65" s="56" t="s">
        <v>213</v>
      </c>
      <c r="H65" s="183">
        <v>1</v>
      </c>
      <c r="I65" s="92">
        <v>1</v>
      </c>
      <c r="J65" s="140">
        <v>60900000</v>
      </c>
      <c r="K65" s="68"/>
      <c r="L65" s="191">
        <v>1</v>
      </c>
      <c r="M65" s="280"/>
      <c r="N65" s="140">
        <v>0</v>
      </c>
      <c r="O65" s="273"/>
      <c r="P65" s="230">
        <f t="shared" si="6"/>
        <v>0</v>
      </c>
      <c r="Q65" s="261"/>
      <c r="R65" s="293"/>
    </row>
    <row r="66" spans="1:19" s="95" customFormat="1" ht="36" customHeight="1" x14ac:dyDescent="0.25">
      <c r="A66" s="301"/>
      <c r="B66" s="300"/>
      <c r="C66" s="293"/>
      <c r="D66" s="293"/>
      <c r="E66" s="319"/>
      <c r="F66" s="344"/>
      <c r="G66" s="98" t="s">
        <v>214</v>
      </c>
      <c r="H66" s="109">
        <v>0</v>
      </c>
      <c r="I66" s="109">
        <v>0</v>
      </c>
      <c r="J66" s="137">
        <v>0</v>
      </c>
      <c r="K66" s="109"/>
      <c r="L66" s="191">
        <v>0</v>
      </c>
      <c r="M66" s="280"/>
      <c r="N66" s="140">
        <v>0</v>
      </c>
      <c r="O66" s="273"/>
      <c r="P66" s="230">
        <f t="shared" si="6"/>
        <v>0</v>
      </c>
      <c r="Q66" s="261"/>
      <c r="R66" s="293"/>
    </row>
    <row r="67" spans="1:19" ht="27" x14ac:dyDescent="0.25">
      <c r="A67" s="301"/>
      <c r="B67" s="300"/>
      <c r="C67" s="293"/>
      <c r="D67" s="293"/>
      <c r="E67" s="319"/>
      <c r="F67" s="344"/>
      <c r="G67" s="56" t="s">
        <v>217</v>
      </c>
      <c r="H67" s="183">
        <v>15</v>
      </c>
      <c r="I67" s="92">
        <v>15</v>
      </c>
      <c r="J67" s="140">
        <v>19500000</v>
      </c>
      <c r="K67" s="68" t="s">
        <v>57</v>
      </c>
      <c r="L67" s="191">
        <v>15</v>
      </c>
      <c r="M67" s="280"/>
      <c r="N67" s="140">
        <v>0</v>
      </c>
      <c r="O67" s="273"/>
      <c r="P67" s="230">
        <f t="shared" si="6"/>
        <v>0</v>
      </c>
      <c r="Q67" s="261"/>
      <c r="R67" s="293"/>
    </row>
    <row r="68" spans="1:19" ht="27" x14ac:dyDescent="0.25">
      <c r="A68" s="288"/>
      <c r="B68" s="286"/>
      <c r="C68" s="293"/>
      <c r="D68" s="293"/>
      <c r="E68" s="319"/>
      <c r="F68" s="344"/>
      <c r="G68" s="56" t="s">
        <v>216</v>
      </c>
      <c r="H68" s="223">
        <v>15</v>
      </c>
      <c r="I68" s="92">
        <v>15</v>
      </c>
      <c r="J68" s="140">
        <v>274950000</v>
      </c>
      <c r="K68" s="68" t="s">
        <v>57</v>
      </c>
      <c r="L68" s="191">
        <v>15</v>
      </c>
      <c r="M68" s="276"/>
      <c r="N68" s="140">
        <v>254000000</v>
      </c>
      <c r="O68" s="274"/>
      <c r="P68" s="230">
        <f t="shared" si="6"/>
        <v>254000000</v>
      </c>
      <c r="Q68" s="262"/>
      <c r="R68" s="293"/>
    </row>
    <row r="69" spans="1:19" ht="45" customHeight="1" x14ac:dyDescent="0.25">
      <c r="A69" s="283" t="s">
        <v>70</v>
      </c>
      <c r="B69" s="281">
        <v>2021004250562</v>
      </c>
      <c r="C69" s="289">
        <v>321</v>
      </c>
      <c r="D69" s="289" t="s">
        <v>71</v>
      </c>
      <c r="E69" s="326">
        <v>20</v>
      </c>
      <c r="F69" s="358">
        <f>+E69/20</f>
        <v>1</v>
      </c>
      <c r="G69" s="49" t="s">
        <v>218</v>
      </c>
      <c r="H69" s="212">
        <v>14</v>
      </c>
      <c r="I69" s="92">
        <v>14</v>
      </c>
      <c r="J69" s="134">
        <v>140000000</v>
      </c>
      <c r="K69" s="69" t="s">
        <v>57</v>
      </c>
      <c r="L69" s="191">
        <v>0</v>
      </c>
      <c r="M69" s="275">
        <v>92000000</v>
      </c>
      <c r="N69" s="140">
        <v>77000000</v>
      </c>
      <c r="O69" s="275">
        <v>845010401</v>
      </c>
      <c r="P69" s="227">
        <f>+N69+O69</f>
        <v>922010401</v>
      </c>
      <c r="Q69" s="260"/>
      <c r="R69" s="289" t="s">
        <v>228</v>
      </c>
    </row>
    <row r="70" spans="1:19" ht="42" customHeight="1" x14ac:dyDescent="0.25">
      <c r="A70" s="284"/>
      <c r="B70" s="282"/>
      <c r="C70" s="289"/>
      <c r="D70" s="289"/>
      <c r="E70" s="326"/>
      <c r="F70" s="358"/>
      <c r="G70" s="49" t="s">
        <v>217</v>
      </c>
      <c r="H70" s="212">
        <v>5</v>
      </c>
      <c r="I70" s="92">
        <v>5</v>
      </c>
      <c r="J70" s="134">
        <v>10000000</v>
      </c>
      <c r="K70" s="69" t="s">
        <v>57</v>
      </c>
      <c r="L70" s="191">
        <v>0</v>
      </c>
      <c r="M70" s="280"/>
      <c r="N70" s="140">
        <v>15000000</v>
      </c>
      <c r="O70" s="276"/>
      <c r="P70" s="216">
        <f t="shared" ref="P70:P110" si="7">+N70</f>
        <v>15000000</v>
      </c>
      <c r="Q70" s="262"/>
      <c r="R70" s="289"/>
    </row>
    <row r="71" spans="1:19" ht="33.75" customHeight="1" x14ac:dyDescent="0.25">
      <c r="A71" s="293" t="s">
        <v>120</v>
      </c>
      <c r="B71" s="310">
        <v>2020004250263</v>
      </c>
      <c r="C71" s="293">
        <v>324</v>
      </c>
      <c r="D71" s="293" t="s">
        <v>121</v>
      </c>
      <c r="E71" s="319">
        <v>0.5</v>
      </c>
      <c r="F71" s="344">
        <f>+E71/1</f>
        <v>0.5</v>
      </c>
      <c r="G71" s="37" t="s">
        <v>122</v>
      </c>
      <c r="H71" s="211">
        <v>1</v>
      </c>
      <c r="I71" s="79">
        <v>0</v>
      </c>
      <c r="J71" s="136">
        <v>179714286</v>
      </c>
      <c r="K71" s="64" t="s">
        <v>57</v>
      </c>
      <c r="L71" s="55">
        <v>1</v>
      </c>
      <c r="M71" s="318">
        <v>100000000</v>
      </c>
      <c r="N71" s="140">
        <f>+M71</f>
        <v>100000000</v>
      </c>
      <c r="O71" s="272">
        <v>69296000</v>
      </c>
      <c r="P71" s="227">
        <f>+N71+O71</f>
        <v>169296000</v>
      </c>
      <c r="Q71" s="72" t="s">
        <v>262</v>
      </c>
      <c r="R71" s="293" t="s">
        <v>227</v>
      </c>
      <c r="S71" s="232">
        <f>+O71-64496000</f>
        <v>4800000</v>
      </c>
    </row>
    <row r="72" spans="1:19" x14ac:dyDescent="0.25">
      <c r="A72" s="293"/>
      <c r="B72" s="310"/>
      <c r="C72" s="293"/>
      <c r="D72" s="293"/>
      <c r="E72" s="319"/>
      <c r="F72" s="344"/>
      <c r="G72" s="37" t="s">
        <v>123</v>
      </c>
      <c r="H72" s="211">
        <v>1</v>
      </c>
      <c r="I72" s="93">
        <v>1</v>
      </c>
      <c r="J72" s="136">
        <v>20285714</v>
      </c>
      <c r="K72" s="64" t="s">
        <v>57</v>
      </c>
      <c r="L72" s="55">
        <v>0</v>
      </c>
      <c r="M72" s="318"/>
      <c r="N72" s="140">
        <v>0</v>
      </c>
      <c r="O72" s="273"/>
      <c r="P72" s="216">
        <f t="shared" si="7"/>
        <v>0</v>
      </c>
      <c r="Q72" s="72"/>
      <c r="R72" s="293"/>
    </row>
    <row r="73" spans="1:19" s="95" customFormat="1" ht="38.25" customHeight="1" x14ac:dyDescent="0.25">
      <c r="A73" s="293"/>
      <c r="B73" s="310"/>
      <c r="C73" s="293"/>
      <c r="D73" s="293"/>
      <c r="E73" s="319"/>
      <c r="F73" s="344"/>
      <c r="G73" s="107" t="s">
        <v>124</v>
      </c>
      <c r="H73" s="107">
        <v>0</v>
      </c>
      <c r="I73" s="107">
        <v>0</v>
      </c>
      <c r="J73" s="141">
        <v>0</v>
      </c>
      <c r="K73" s="98" t="s">
        <v>57</v>
      </c>
      <c r="L73" s="55">
        <v>0</v>
      </c>
      <c r="M73" s="318"/>
      <c r="N73" s="140">
        <v>0</v>
      </c>
      <c r="O73" s="274"/>
      <c r="P73" s="216">
        <f t="shared" si="7"/>
        <v>0</v>
      </c>
      <c r="Q73" s="200"/>
      <c r="R73" s="293"/>
    </row>
    <row r="74" spans="1:19" x14ac:dyDescent="0.25">
      <c r="A74" s="283" t="s">
        <v>66</v>
      </c>
      <c r="B74" s="281">
        <v>2021004250561</v>
      </c>
      <c r="C74" s="283">
        <v>325</v>
      </c>
      <c r="D74" s="284" t="s">
        <v>236</v>
      </c>
      <c r="E74" s="347">
        <v>0</v>
      </c>
      <c r="F74" s="359">
        <v>0</v>
      </c>
      <c r="G74" s="54" t="s">
        <v>67</v>
      </c>
      <c r="H74" s="224">
        <v>14</v>
      </c>
      <c r="I74" s="190">
        <v>14</v>
      </c>
      <c r="J74" s="149">
        <v>2893846321</v>
      </c>
      <c r="K74" s="53" t="s">
        <v>57</v>
      </c>
      <c r="L74" s="205">
        <v>486</v>
      </c>
      <c r="M74" s="280">
        <v>707511625</v>
      </c>
      <c r="N74" s="189">
        <f>+M74-N75</f>
        <v>657511625</v>
      </c>
      <c r="O74" s="272">
        <v>218572514</v>
      </c>
      <c r="P74" s="216">
        <f>+N74-200000000</f>
        <v>457511625</v>
      </c>
      <c r="Q74" s="72"/>
      <c r="R74" s="284" t="s">
        <v>223</v>
      </c>
    </row>
    <row r="75" spans="1:19" ht="30.75" customHeight="1" x14ac:dyDescent="0.25">
      <c r="A75" s="284"/>
      <c r="B75" s="282"/>
      <c r="C75" s="284"/>
      <c r="D75" s="284"/>
      <c r="E75" s="348"/>
      <c r="F75" s="360"/>
      <c r="G75" s="49" t="s">
        <v>68</v>
      </c>
      <c r="H75" s="193">
        <v>14</v>
      </c>
      <c r="I75" s="188">
        <v>14</v>
      </c>
      <c r="J75" s="134">
        <v>224030455</v>
      </c>
      <c r="K75" s="51" t="s">
        <v>57</v>
      </c>
      <c r="L75" s="191">
        <v>486</v>
      </c>
      <c r="M75" s="280"/>
      <c r="N75" s="140">
        <v>50000000</v>
      </c>
      <c r="O75" s="273"/>
      <c r="P75" s="227">
        <f>+N75+O74+200000000</f>
        <v>468572514</v>
      </c>
      <c r="Q75" s="72"/>
      <c r="R75" s="284"/>
    </row>
    <row r="76" spans="1:19" s="95" customFormat="1" ht="24.75" customHeight="1" x14ac:dyDescent="0.25">
      <c r="A76" s="298"/>
      <c r="B76" s="299"/>
      <c r="C76" s="298"/>
      <c r="D76" s="298"/>
      <c r="E76" s="349"/>
      <c r="F76" s="361"/>
      <c r="G76" s="94" t="s">
        <v>69</v>
      </c>
      <c r="H76" s="94">
        <v>0</v>
      </c>
      <c r="I76" s="94">
        <v>0</v>
      </c>
      <c r="J76" s="135">
        <v>0</v>
      </c>
      <c r="K76" s="94" t="s">
        <v>57</v>
      </c>
      <c r="L76" s="191">
        <v>0</v>
      </c>
      <c r="M76" s="276"/>
      <c r="N76" s="140">
        <v>0</v>
      </c>
      <c r="O76" s="274"/>
      <c r="P76" s="216">
        <f t="shared" si="7"/>
        <v>0</v>
      </c>
      <c r="Q76" s="200"/>
      <c r="R76" s="298"/>
    </row>
    <row r="77" spans="1:19" ht="22.5" customHeight="1" x14ac:dyDescent="0.25">
      <c r="A77" s="293" t="s">
        <v>147</v>
      </c>
      <c r="B77" s="294">
        <v>2020004250332</v>
      </c>
      <c r="C77" s="293">
        <v>326</v>
      </c>
      <c r="D77" s="293" t="s">
        <v>148</v>
      </c>
      <c r="E77" s="319">
        <v>1</v>
      </c>
      <c r="F77" s="344">
        <f>+E77/4</f>
        <v>0.25</v>
      </c>
      <c r="G77" s="64" t="s">
        <v>149</v>
      </c>
      <c r="H77" s="64">
        <v>1</v>
      </c>
      <c r="I77" s="128">
        <v>1</v>
      </c>
      <c r="J77" s="150">
        <v>29500000</v>
      </c>
      <c r="K77" s="39" t="s">
        <v>57</v>
      </c>
      <c r="L77" s="55">
        <v>1</v>
      </c>
      <c r="M77" s="290">
        <v>198056015</v>
      </c>
      <c r="N77" s="84">
        <v>15000000</v>
      </c>
      <c r="O77" s="266">
        <v>33472635</v>
      </c>
      <c r="P77" s="216">
        <f t="shared" si="7"/>
        <v>15000000</v>
      </c>
      <c r="Q77" s="207"/>
      <c r="R77" s="293" t="s">
        <v>223</v>
      </c>
    </row>
    <row r="78" spans="1:19" s="95" customFormat="1" ht="18" hidden="1" x14ac:dyDescent="0.25">
      <c r="A78" s="293"/>
      <c r="B78" s="294"/>
      <c r="C78" s="293"/>
      <c r="D78" s="293"/>
      <c r="E78" s="319"/>
      <c r="F78" s="344"/>
      <c r="G78" s="98" t="s">
        <v>150</v>
      </c>
      <c r="H78" s="98">
        <v>0</v>
      </c>
      <c r="I78" s="98">
        <v>0</v>
      </c>
      <c r="J78" s="137">
        <v>0</v>
      </c>
      <c r="K78" s="126" t="s">
        <v>57</v>
      </c>
      <c r="L78" s="55">
        <v>0</v>
      </c>
      <c r="M78" s="291"/>
      <c r="N78" s="84">
        <v>0</v>
      </c>
      <c r="O78" s="267"/>
      <c r="P78" s="216">
        <f t="shared" si="7"/>
        <v>0</v>
      </c>
      <c r="Q78" s="208"/>
      <c r="R78" s="293"/>
    </row>
    <row r="79" spans="1:19" s="95" customFormat="1" ht="18" hidden="1" x14ac:dyDescent="0.25">
      <c r="A79" s="293"/>
      <c r="B79" s="294"/>
      <c r="C79" s="293"/>
      <c r="D79" s="293"/>
      <c r="E79" s="319"/>
      <c r="F79" s="344"/>
      <c r="G79" s="98" t="s">
        <v>151</v>
      </c>
      <c r="H79" s="98">
        <v>0</v>
      </c>
      <c r="I79" s="98">
        <v>0</v>
      </c>
      <c r="J79" s="137">
        <v>0</v>
      </c>
      <c r="K79" s="126" t="s">
        <v>57</v>
      </c>
      <c r="L79" s="55">
        <v>0</v>
      </c>
      <c r="M79" s="291"/>
      <c r="N79" s="84">
        <v>0</v>
      </c>
      <c r="O79" s="267"/>
      <c r="P79" s="216">
        <f t="shared" si="7"/>
        <v>0</v>
      </c>
      <c r="Q79" s="208"/>
      <c r="R79" s="293"/>
    </row>
    <row r="80" spans="1:19" ht="32.25" customHeight="1" x14ac:dyDescent="0.25">
      <c r="A80" s="293"/>
      <c r="B80" s="294"/>
      <c r="C80" s="293"/>
      <c r="D80" s="293"/>
      <c r="E80" s="319"/>
      <c r="F80" s="344"/>
      <c r="G80" s="60" t="s">
        <v>152</v>
      </c>
      <c r="H80" s="64">
        <v>2</v>
      </c>
      <c r="I80" s="225">
        <v>2</v>
      </c>
      <c r="J80" s="151">
        <v>171500000</v>
      </c>
      <c r="K80" s="39" t="s">
        <v>57</v>
      </c>
      <c r="L80" s="55">
        <v>1</v>
      </c>
      <c r="M80" s="291"/>
      <c r="N80" s="84">
        <f>+M77-N87-N77</f>
        <v>133056015</v>
      </c>
      <c r="O80" s="267"/>
      <c r="P80" s="227">
        <f>+N80+O77</f>
        <v>166528650</v>
      </c>
      <c r="Q80" s="207"/>
      <c r="R80" s="293"/>
    </row>
    <row r="81" spans="1:18" s="95" customFormat="1" ht="18" hidden="1" x14ac:dyDescent="0.25">
      <c r="A81" s="293"/>
      <c r="B81" s="294"/>
      <c r="C81" s="293"/>
      <c r="D81" s="293"/>
      <c r="E81" s="319"/>
      <c r="F81" s="344"/>
      <c r="G81" s="98" t="s">
        <v>153</v>
      </c>
      <c r="H81" s="98">
        <v>0</v>
      </c>
      <c r="I81" s="98">
        <v>0</v>
      </c>
      <c r="J81" s="137">
        <v>0</v>
      </c>
      <c r="K81" s="126" t="s">
        <v>57</v>
      </c>
      <c r="L81" s="55">
        <v>0</v>
      </c>
      <c r="M81" s="291"/>
      <c r="N81" s="84">
        <v>0</v>
      </c>
      <c r="O81" s="267"/>
      <c r="P81" s="216">
        <f t="shared" si="7"/>
        <v>0</v>
      </c>
      <c r="Q81" s="208"/>
      <c r="R81" s="293"/>
    </row>
    <row r="82" spans="1:18" s="95" customFormat="1" ht="18" hidden="1" x14ac:dyDescent="0.25">
      <c r="A82" s="293"/>
      <c r="B82" s="294"/>
      <c r="C82" s="293"/>
      <c r="D82" s="293"/>
      <c r="E82" s="319"/>
      <c r="F82" s="344"/>
      <c r="G82" s="98" t="s">
        <v>154</v>
      </c>
      <c r="H82" s="98">
        <v>0</v>
      </c>
      <c r="I82" s="98">
        <v>0</v>
      </c>
      <c r="J82" s="137">
        <v>0</v>
      </c>
      <c r="K82" s="126" t="s">
        <v>57</v>
      </c>
      <c r="L82" s="55">
        <v>0</v>
      </c>
      <c r="M82" s="291"/>
      <c r="N82" s="84">
        <v>0</v>
      </c>
      <c r="O82" s="267"/>
      <c r="P82" s="216">
        <f t="shared" si="7"/>
        <v>0</v>
      </c>
      <c r="Q82" s="208"/>
      <c r="R82" s="293"/>
    </row>
    <row r="83" spans="1:18" s="95" customFormat="1" ht="18" hidden="1" x14ac:dyDescent="0.25">
      <c r="A83" s="293"/>
      <c r="B83" s="294"/>
      <c r="C83" s="293"/>
      <c r="D83" s="293"/>
      <c r="E83" s="319"/>
      <c r="F83" s="344"/>
      <c r="G83" s="98" t="s">
        <v>155</v>
      </c>
      <c r="H83" s="98">
        <v>0</v>
      </c>
      <c r="I83" s="98">
        <v>0</v>
      </c>
      <c r="J83" s="137">
        <v>0</v>
      </c>
      <c r="K83" s="126" t="s">
        <v>57</v>
      </c>
      <c r="L83" s="55">
        <v>0</v>
      </c>
      <c r="M83" s="291"/>
      <c r="N83" s="84">
        <v>0</v>
      </c>
      <c r="O83" s="267"/>
      <c r="P83" s="216">
        <f t="shared" si="7"/>
        <v>0</v>
      </c>
      <c r="Q83" s="208"/>
      <c r="R83" s="293"/>
    </row>
    <row r="84" spans="1:18" s="95" customFormat="1" ht="27" hidden="1" x14ac:dyDescent="0.25">
      <c r="A84" s="293"/>
      <c r="B84" s="294"/>
      <c r="C84" s="293"/>
      <c r="D84" s="293"/>
      <c r="E84" s="319"/>
      <c r="F84" s="344"/>
      <c r="G84" s="98" t="s">
        <v>156</v>
      </c>
      <c r="H84" s="98">
        <v>0</v>
      </c>
      <c r="I84" s="98">
        <v>0</v>
      </c>
      <c r="J84" s="137">
        <v>0</v>
      </c>
      <c r="K84" s="126" t="s">
        <v>57</v>
      </c>
      <c r="L84" s="55">
        <v>0</v>
      </c>
      <c r="M84" s="291"/>
      <c r="N84" s="84">
        <v>0</v>
      </c>
      <c r="O84" s="267"/>
      <c r="P84" s="216">
        <f t="shared" si="7"/>
        <v>0</v>
      </c>
      <c r="Q84" s="208"/>
      <c r="R84" s="293"/>
    </row>
    <row r="85" spans="1:18" s="95" customFormat="1" ht="18" hidden="1" x14ac:dyDescent="0.25">
      <c r="A85" s="293"/>
      <c r="B85" s="294"/>
      <c r="C85" s="293"/>
      <c r="D85" s="293"/>
      <c r="E85" s="319"/>
      <c r="F85" s="344"/>
      <c r="G85" s="98" t="s">
        <v>157</v>
      </c>
      <c r="H85" s="98">
        <v>0</v>
      </c>
      <c r="I85" s="98">
        <v>0</v>
      </c>
      <c r="J85" s="137">
        <v>0</v>
      </c>
      <c r="K85" s="126" t="s">
        <v>57</v>
      </c>
      <c r="L85" s="55">
        <v>0</v>
      </c>
      <c r="M85" s="291"/>
      <c r="N85" s="84">
        <v>0</v>
      </c>
      <c r="O85" s="267"/>
      <c r="P85" s="216">
        <f t="shared" si="7"/>
        <v>0</v>
      </c>
      <c r="Q85" s="208"/>
      <c r="R85" s="293"/>
    </row>
    <row r="86" spans="1:18" s="95" customFormat="1" ht="27" hidden="1" x14ac:dyDescent="0.25">
      <c r="A86" s="293"/>
      <c r="B86" s="294"/>
      <c r="C86" s="293"/>
      <c r="D86" s="293"/>
      <c r="E86" s="319"/>
      <c r="F86" s="344"/>
      <c r="G86" s="98" t="s">
        <v>158</v>
      </c>
      <c r="H86" s="98">
        <v>0</v>
      </c>
      <c r="I86" s="98">
        <v>0</v>
      </c>
      <c r="J86" s="137">
        <v>0</v>
      </c>
      <c r="K86" s="126" t="s">
        <v>57</v>
      </c>
      <c r="L86" s="55">
        <v>0</v>
      </c>
      <c r="M86" s="291"/>
      <c r="N86" s="84">
        <v>0</v>
      </c>
      <c r="O86" s="267"/>
      <c r="P86" s="216">
        <f t="shared" si="7"/>
        <v>0</v>
      </c>
      <c r="Q86" s="208"/>
      <c r="R86" s="293"/>
    </row>
    <row r="87" spans="1:18" ht="18" x14ac:dyDescent="0.25">
      <c r="A87" s="293"/>
      <c r="B87" s="294"/>
      <c r="C87" s="293"/>
      <c r="D87" s="293"/>
      <c r="E87" s="319"/>
      <c r="F87" s="344"/>
      <c r="G87" s="64" t="s">
        <v>159</v>
      </c>
      <c r="H87" s="64">
        <v>1</v>
      </c>
      <c r="I87" s="128">
        <v>1</v>
      </c>
      <c r="J87" s="150">
        <v>9000000</v>
      </c>
      <c r="K87" s="39" t="s">
        <v>57</v>
      </c>
      <c r="L87" s="55">
        <v>2</v>
      </c>
      <c r="M87" s="291"/>
      <c r="N87" s="84">
        <v>50000000</v>
      </c>
      <c r="O87" s="267"/>
      <c r="P87" s="216">
        <f t="shared" si="7"/>
        <v>50000000</v>
      </c>
      <c r="Q87" s="207"/>
      <c r="R87" s="293"/>
    </row>
    <row r="88" spans="1:18" s="95" customFormat="1" ht="18" hidden="1" x14ac:dyDescent="0.25">
      <c r="A88" s="293"/>
      <c r="B88" s="294"/>
      <c r="C88" s="293"/>
      <c r="D88" s="293"/>
      <c r="E88" s="319"/>
      <c r="F88" s="344"/>
      <c r="G88" s="98" t="s">
        <v>160</v>
      </c>
      <c r="H88" s="98">
        <v>0</v>
      </c>
      <c r="I88" s="98">
        <v>0</v>
      </c>
      <c r="J88" s="137">
        <v>0</v>
      </c>
      <c r="K88" s="126" t="s">
        <v>57</v>
      </c>
      <c r="L88" s="55">
        <v>0</v>
      </c>
      <c r="M88" s="291"/>
      <c r="N88" s="84">
        <v>0</v>
      </c>
      <c r="O88" s="267"/>
      <c r="P88" s="216">
        <f t="shared" si="7"/>
        <v>0</v>
      </c>
      <c r="Q88" s="208"/>
      <c r="R88" s="293"/>
    </row>
    <row r="89" spans="1:18" s="95" customFormat="1" ht="18" hidden="1" x14ac:dyDescent="0.25">
      <c r="A89" s="293"/>
      <c r="B89" s="294"/>
      <c r="C89" s="293"/>
      <c r="D89" s="293"/>
      <c r="E89" s="319"/>
      <c r="F89" s="344"/>
      <c r="G89" s="98" t="s">
        <v>161</v>
      </c>
      <c r="H89" s="98">
        <v>0</v>
      </c>
      <c r="I89" s="98">
        <v>0</v>
      </c>
      <c r="J89" s="137">
        <v>0</v>
      </c>
      <c r="K89" s="126" t="s">
        <v>57</v>
      </c>
      <c r="L89" s="55">
        <v>0</v>
      </c>
      <c r="M89" s="291"/>
      <c r="N89" s="84">
        <v>0</v>
      </c>
      <c r="O89" s="267"/>
      <c r="P89" s="216">
        <f t="shared" si="7"/>
        <v>0</v>
      </c>
      <c r="Q89" s="208"/>
      <c r="R89" s="293"/>
    </row>
    <row r="90" spans="1:18" s="95" customFormat="1" ht="18" hidden="1" x14ac:dyDescent="0.25">
      <c r="A90" s="293"/>
      <c r="B90" s="294"/>
      <c r="C90" s="293"/>
      <c r="D90" s="293"/>
      <c r="E90" s="319"/>
      <c r="F90" s="344"/>
      <c r="G90" s="98" t="s">
        <v>162</v>
      </c>
      <c r="H90" s="98">
        <v>0</v>
      </c>
      <c r="I90" s="98">
        <v>0</v>
      </c>
      <c r="J90" s="137">
        <v>0</v>
      </c>
      <c r="K90" s="126" t="s">
        <v>57</v>
      </c>
      <c r="L90" s="55">
        <v>0</v>
      </c>
      <c r="M90" s="291"/>
      <c r="N90" s="84">
        <v>0</v>
      </c>
      <c r="O90" s="267"/>
      <c r="P90" s="216">
        <f t="shared" si="7"/>
        <v>0</v>
      </c>
      <c r="Q90" s="208"/>
      <c r="R90" s="293"/>
    </row>
    <row r="91" spans="1:18" s="95" customFormat="1" ht="18" hidden="1" x14ac:dyDescent="0.25">
      <c r="A91" s="293"/>
      <c r="B91" s="294"/>
      <c r="C91" s="293"/>
      <c r="D91" s="293"/>
      <c r="E91" s="319"/>
      <c r="F91" s="344"/>
      <c r="G91" s="98" t="s">
        <v>163</v>
      </c>
      <c r="H91" s="98">
        <v>0</v>
      </c>
      <c r="I91" s="98">
        <v>0</v>
      </c>
      <c r="J91" s="137">
        <v>0</v>
      </c>
      <c r="K91" s="126" t="s">
        <v>57</v>
      </c>
      <c r="L91" s="55">
        <v>0</v>
      </c>
      <c r="M91" s="291"/>
      <c r="N91" s="84">
        <v>0</v>
      </c>
      <c r="O91" s="267"/>
      <c r="P91" s="216">
        <f t="shared" si="7"/>
        <v>0</v>
      </c>
      <c r="Q91" s="208"/>
      <c r="R91" s="293"/>
    </row>
    <row r="92" spans="1:18" s="95" customFormat="1" ht="36" hidden="1" x14ac:dyDescent="0.25">
      <c r="A92" s="293"/>
      <c r="B92" s="294"/>
      <c r="C92" s="293"/>
      <c r="D92" s="293"/>
      <c r="E92" s="319"/>
      <c r="F92" s="344"/>
      <c r="G92" s="98" t="s">
        <v>164</v>
      </c>
      <c r="H92" s="98">
        <v>0</v>
      </c>
      <c r="I92" s="98">
        <v>0</v>
      </c>
      <c r="J92" s="137">
        <v>0</v>
      </c>
      <c r="K92" s="126" t="s">
        <v>57</v>
      </c>
      <c r="L92" s="55">
        <v>0</v>
      </c>
      <c r="M92" s="291"/>
      <c r="N92" s="84">
        <v>0</v>
      </c>
      <c r="O92" s="267"/>
      <c r="P92" s="216">
        <f t="shared" si="7"/>
        <v>0</v>
      </c>
      <c r="Q92" s="208"/>
      <c r="R92" s="293"/>
    </row>
    <row r="93" spans="1:18" s="95" customFormat="1" ht="36" hidden="1" x14ac:dyDescent="0.25">
      <c r="A93" s="293"/>
      <c r="B93" s="294"/>
      <c r="C93" s="293"/>
      <c r="D93" s="293"/>
      <c r="E93" s="319"/>
      <c r="F93" s="344"/>
      <c r="G93" s="98" t="s">
        <v>165</v>
      </c>
      <c r="H93" s="98">
        <v>0</v>
      </c>
      <c r="I93" s="98">
        <v>0</v>
      </c>
      <c r="J93" s="137">
        <v>0</v>
      </c>
      <c r="K93" s="126" t="s">
        <v>57</v>
      </c>
      <c r="L93" s="55">
        <v>0</v>
      </c>
      <c r="M93" s="291"/>
      <c r="N93" s="84">
        <v>0</v>
      </c>
      <c r="O93" s="267"/>
      <c r="P93" s="216">
        <f t="shared" si="7"/>
        <v>0</v>
      </c>
      <c r="Q93" s="208"/>
      <c r="R93" s="293"/>
    </row>
    <row r="94" spans="1:18" s="95" customFormat="1" ht="18" hidden="1" x14ac:dyDescent="0.25">
      <c r="A94" s="293"/>
      <c r="B94" s="294"/>
      <c r="C94" s="293"/>
      <c r="D94" s="293"/>
      <c r="E94" s="319"/>
      <c r="F94" s="344"/>
      <c r="G94" s="98" t="s">
        <v>166</v>
      </c>
      <c r="H94" s="98">
        <v>0</v>
      </c>
      <c r="I94" s="98">
        <v>0</v>
      </c>
      <c r="J94" s="137">
        <v>0</v>
      </c>
      <c r="K94" s="126" t="s">
        <v>57</v>
      </c>
      <c r="L94" s="55">
        <v>0</v>
      </c>
      <c r="M94" s="291"/>
      <c r="N94" s="84">
        <v>0</v>
      </c>
      <c r="O94" s="267"/>
      <c r="P94" s="216">
        <f t="shared" si="7"/>
        <v>0</v>
      </c>
      <c r="Q94" s="208"/>
      <c r="R94" s="293"/>
    </row>
    <row r="95" spans="1:18" s="95" customFormat="1" ht="18" hidden="1" x14ac:dyDescent="0.25">
      <c r="A95" s="293"/>
      <c r="B95" s="294"/>
      <c r="C95" s="293"/>
      <c r="D95" s="293"/>
      <c r="E95" s="319"/>
      <c r="F95" s="344"/>
      <c r="G95" s="98" t="s">
        <v>167</v>
      </c>
      <c r="H95" s="98">
        <v>0</v>
      </c>
      <c r="I95" s="98">
        <v>0</v>
      </c>
      <c r="J95" s="137">
        <v>0</v>
      </c>
      <c r="K95" s="126" t="s">
        <v>57</v>
      </c>
      <c r="L95" s="55">
        <v>0</v>
      </c>
      <c r="M95" s="291"/>
      <c r="N95" s="84">
        <v>0</v>
      </c>
      <c r="O95" s="267"/>
      <c r="P95" s="216">
        <f t="shared" si="7"/>
        <v>0</v>
      </c>
      <c r="Q95" s="208"/>
      <c r="R95" s="293"/>
    </row>
    <row r="96" spans="1:18" s="95" customFormat="1" ht="27" hidden="1" x14ac:dyDescent="0.25">
      <c r="A96" s="293"/>
      <c r="B96" s="294"/>
      <c r="C96" s="293"/>
      <c r="D96" s="293"/>
      <c r="E96" s="319"/>
      <c r="F96" s="344"/>
      <c r="G96" s="98" t="s">
        <v>168</v>
      </c>
      <c r="H96" s="98">
        <v>0</v>
      </c>
      <c r="I96" s="98">
        <v>0</v>
      </c>
      <c r="J96" s="137">
        <v>0</v>
      </c>
      <c r="K96" s="126" t="s">
        <v>57</v>
      </c>
      <c r="L96" s="55">
        <v>0</v>
      </c>
      <c r="M96" s="291"/>
      <c r="N96" s="84">
        <v>0</v>
      </c>
      <c r="O96" s="267"/>
      <c r="P96" s="216">
        <f t="shared" si="7"/>
        <v>0</v>
      </c>
      <c r="Q96" s="208"/>
      <c r="R96" s="293"/>
    </row>
    <row r="97" spans="1:18" s="95" customFormat="1" ht="18" hidden="1" x14ac:dyDescent="0.25">
      <c r="A97" s="293"/>
      <c r="B97" s="294"/>
      <c r="C97" s="293"/>
      <c r="D97" s="293"/>
      <c r="E97" s="319"/>
      <c r="F97" s="344"/>
      <c r="G97" s="98" t="s">
        <v>169</v>
      </c>
      <c r="H97" s="98">
        <v>0</v>
      </c>
      <c r="I97" s="98">
        <v>0</v>
      </c>
      <c r="J97" s="137">
        <v>0</v>
      </c>
      <c r="K97" s="126" t="s">
        <v>57</v>
      </c>
      <c r="L97" s="55">
        <v>0</v>
      </c>
      <c r="M97" s="291"/>
      <c r="N97" s="84">
        <v>0</v>
      </c>
      <c r="O97" s="267"/>
      <c r="P97" s="216">
        <f t="shared" si="7"/>
        <v>0</v>
      </c>
      <c r="Q97" s="208"/>
      <c r="R97" s="293"/>
    </row>
    <row r="98" spans="1:18" s="95" customFormat="1" ht="36" hidden="1" x14ac:dyDescent="0.25">
      <c r="A98" s="293"/>
      <c r="B98" s="294"/>
      <c r="C98" s="293"/>
      <c r="D98" s="293"/>
      <c r="E98" s="319"/>
      <c r="F98" s="344"/>
      <c r="G98" s="98" t="s">
        <v>170</v>
      </c>
      <c r="H98" s="98">
        <v>0</v>
      </c>
      <c r="I98" s="98">
        <v>0</v>
      </c>
      <c r="J98" s="137">
        <v>0</v>
      </c>
      <c r="K98" s="126" t="s">
        <v>57</v>
      </c>
      <c r="L98" s="55">
        <v>0</v>
      </c>
      <c r="M98" s="291"/>
      <c r="N98" s="84">
        <v>0</v>
      </c>
      <c r="O98" s="267"/>
      <c r="P98" s="216">
        <f t="shared" si="7"/>
        <v>0</v>
      </c>
      <c r="Q98" s="208"/>
      <c r="R98" s="293"/>
    </row>
    <row r="99" spans="1:18" s="95" customFormat="1" hidden="1" x14ac:dyDescent="0.25">
      <c r="A99" s="293"/>
      <c r="B99" s="294"/>
      <c r="C99" s="293"/>
      <c r="D99" s="293"/>
      <c r="E99" s="319"/>
      <c r="F99" s="344"/>
      <c r="G99" s="98" t="s">
        <v>171</v>
      </c>
      <c r="H99" s="98">
        <v>0</v>
      </c>
      <c r="I99" s="98">
        <v>0</v>
      </c>
      <c r="J99" s="137">
        <v>0</v>
      </c>
      <c r="K99" s="126" t="s">
        <v>57</v>
      </c>
      <c r="L99" s="55">
        <v>0</v>
      </c>
      <c r="M99" s="291"/>
      <c r="N99" s="84">
        <v>0</v>
      </c>
      <c r="O99" s="267"/>
      <c r="P99" s="216">
        <f t="shared" si="7"/>
        <v>0</v>
      </c>
      <c r="Q99" s="208"/>
      <c r="R99" s="293"/>
    </row>
    <row r="100" spans="1:18" s="95" customFormat="1" ht="27" hidden="1" x14ac:dyDescent="0.25">
      <c r="A100" s="293"/>
      <c r="B100" s="294"/>
      <c r="C100" s="293"/>
      <c r="D100" s="293"/>
      <c r="E100" s="319"/>
      <c r="F100" s="344"/>
      <c r="G100" s="98" t="s">
        <v>172</v>
      </c>
      <c r="H100" s="98">
        <v>0</v>
      </c>
      <c r="I100" s="98">
        <v>0</v>
      </c>
      <c r="J100" s="137">
        <v>0</v>
      </c>
      <c r="K100" s="126" t="s">
        <v>57</v>
      </c>
      <c r="L100" s="55">
        <v>0</v>
      </c>
      <c r="M100" s="291"/>
      <c r="N100" s="84">
        <v>0</v>
      </c>
      <c r="O100" s="267"/>
      <c r="P100" s="216">
        <f t="shared" si="7"/>
        <v>0</v>
      </c>
      <c r="Q100" s="208"/>
      <c r="R100" s="293"/>
    </row>
    <row r="101" spans="1:18" s="95" customFormat="1" ht="27" hidden="1" x14ac:dyDescent="0.25">
      <c r="A101" s="293"/>
      <c r="B101" s="294"/>
      <c r="C101" s="293"/>
      <c r="D101" s="293"/>
      <c r="E101" s="319"/>
      <c r="F101" s="344"/>
      <c r="G101" s="98" t="s">
        <v>173</v>
      </c>
      <c r="H101" s="98">
        <v>0</v>
      </c>
      <c r="I101" s="98">
        <v>0</v>
      </c>
      <c r="J101" s="137">
        <v>0</v>
      </c>
      <c r="K101" s="126" t="s">
        <v>57</v>
      </c>
      <c r="L101" s="55">
        <v>0</v>
      </c>
      <c r="M101" s="291"/>
      <c r="N101" s="84">
        <v>0</v>
      </c>
      <c r="O101" s="267"/>
      <c r="P101" s="216">
        <f t="shared" si="7"/>
        <v>0</v>
      </c>
      <c r="Q101" s="208"/>
      <c r="R101" s="293"/>
    </row>
    <row r="102" spans="1:18" s="95" customFormat="1" ht="18" hidden="1" x14ac:dyDescent="0.25">
      <c r="A102" s="293"/>
      <c r="B102" s="294"/>
      <c r="C102" s="293"/>
      <c r="D102" s="293"/>
      <c r="E102" s="319"/>
      <c r="F102" s="344"/>
      <c r="G102" s="98" t="s">
        <v>174</v>
      </c>
      <c r="H102" s="98">
        <v>0</v>
      </c>
      <c r="I102" s="98">
        <v>0</v>
      </c>
      <c r="J102" s="137">
        <v>0</v>
      </c>
      <c r="K102" s="126" t="s">
        <v>57</v>
      </c>
      <c r="L102" s="55">
        <v>0</v>
      </c>
      <c r="M102" s="291"/>
      <c r="N102" s="84">
        <v>0</v>
      </c>
      <c r="O102" s="267"/>
      <c r="P102" s="216">
        <f t="shared" si="7"/>
        <v>0</v>
      </c>
      <c r="Q102" s="208"/>
      <c r="R102" s="293"/>
    </row>
    <row r="103" spans="1:18" s="95" customFormat="1" ht="18" hidden="1" x14ac:dyDescent="0.25">
      <c r="A103" s="293"/>
      <c r="B103" s="294"/>
      <c r="C103" s="293"/>
      <c r="D103" s="293"/>
      <c r="E103" s="319"/>
      <c r="F103" s="344"/>
      <c r="G103" s="98" t="s">
        <v>175</v>
      </c>
      <c r="H103" s="98">
        <v>0</v>
      </c>
      <c r="I103" s="98">
        <v>0</v>
      </c>
      <c r="J103" s="137">
        <v>0</v>
      </c>
      <c r="K103" s="126" t="s">
        <v>57</v>
      </c>
      <c r="L103" s="55">
        <v>0</v>
      </c>
      <c r="M103" s="291"/>
      <c r="N103" s="84">
        <v>0</v>
      </c>
      <c r="O103" s="267"/>
      <c r="P103" s="216">
        <f t="shared" si="7"/>
        <v>0</v>
      </c>
      <c r="Q103" s="208"/>
      <c r="R103" s="293"/>
    </row>
    <row r="104" spans="1:18" s="95" customFormat="1" hidden="1" x14ac:dyDescent="0.25">
      <c r="A104" s="293"/>
      <c r="B104" s="294"/>
      <c r="C104" s="293"/>
      <c r="D104" s="293"/>
      <c r="E104" s="319"/>
      <c r="F104" s="344"/>
      <c r="G104" s="98" t="s">
        <v>176</v>
      </c>
      <c r="H104" s="98">
        <v>0</v>
      </c>
      <c r="I104" s="98">
        <v>0</v>
      </c>
      <c r="J104" s="137">
        <v>0</v>
      </c>
      <c r="K104" s="126" t="s">
        <v>57</v>
      </c>
      <c r="L104" s="55">
        <v>0</v>
      </c>
      <c r="M104" s="291"/>
      <c r="N104" s="84">
        <v>0</v>
      </c>
      <c r="O104" s="267"/>
      <c r="P104" s="216">
        <f t="shared" si="7"/>
        <v>0</v>
      </c>
      <c r="Q104" s="208"/>
      <c r="R104" s="293"/>
    </row>
    <row r="105" spans="1:18" s="95" customFormat="1" hidden="1" x14ac:dyDescent="0.25">
      <c r="A105" s="293"/>
      <c r="B105" s="294"/>
      <c r="C105" s="293"/>
      <c r="D105" s="293"/>
      <c r="E105" s="319"/>
      <c r="F105" s="344"/>
      <c r="G105" s="98" t="s">
        <v>177</v>
      </c>
      <c r="H105" s="98">
        <v>0</v>
      </c>
      <c r="I105" s="98">
        <v>0</v>
      </c>
      <c r="J105" s="137">
        <v>0</v>
      </c>
      <c r="K105" s="126" t="s">
        <v>57</v>
      </c>
      <c r="L105" s="55">
        <v>0</v>
      </c>
      <c r="M105" s="291"/>
      <c r="N105" s="84">
        <v>0</v>
      </c>
      <c r="O105" s="267"/>
      <c r="P105" s="216">
        <f t="shared" si="7"/>
        <v>0</v>
      </c>
      <c r="Q105" s="208"/>
      <c r="R105" s="293"/>
    </row>
    <row r="106" spans="1:18" s="95" customFormat="1" ht="27" hidden="1" x14ac:dyDescent="0.25">
      <c r="A106" s="293"/>
      <c r="B106" s="294"/>
      <c r="C106" s="293"/>
      <c r="D106" s="293"/>
      <c r="E106" s="319"/>
      <c r="F106" s="344"/>
      <c r="G106" s="98" t="s">
        <v>178</v>
      </c>
      <c r="H106" s="98">
        <v>0</v>
      </c>
      <c r="I106" s="98">
        <v>0</v>
      </c>
      <c r="J106" s="137">
        <v>0</v>
      </c>
      <c r="K106" s="126" t="s">
        <v>57</v>
      </c>
      <c r="L106" s="55">
        <v>0</v>
      </c>
      <c r="M106" s="292"/>
      <c r="N106" s="84">
        <v>0</v>
      </c>
      <c r="O106" s="268"/>
      <c r="P106" s="216">
        <f t="shared" si="7"/>
        <v>0</v>
      </c>
      <c r="Q106" s="208"/>
      <c r="R106" s="293"/>
    </row>
    <row r="107" spans="1:18" s="95" customFormat="1" ht="71.25" customHeight="1" x14ac:dyDescent="0.25">
      <c r="A107" s="289" t="s">
        <v>125</v>
      </c>
      <c r="B107" s="297">
        <v>2020004250260</v>
      </c>
      <c r="C107" s="289">
        <v>327</v>
      </c>
      <c r="D107" s="289" t="s">
        <v>126</v>
      </c>
      <c r="E107" s="329">
        <v>6.4</v>
      </c>
      <c r="F107" s="362">
        <f>+E107/100</f>
        <v>6.4000000000000001E-2</v>
      </c>
      <c r="G107" s="94" t="s">
        <v>127</v>
      </c>
      <c r="H107" s="94">
        <v>0</v>
      </c>
      <c r="I107" s="94">
        <v>0</v>
      </c>
      <c r="J107" s="135">
        <v>0</v>
      </c>
      <c r="K107" s="129" t="s">
        <v>57</v>
      </c>
      <c r="L107" s="191">
        <v>0</v>
      </c>
      <c r="M107" s="275">
        <v>100032444</v>
      </c>
      <c r="N107" s="140">
        <v>0</v>
      </c>
      <c r="O107" s="275">
        <v>0</v>
      </c>
      <c r="P107" s="216">
        <f t="shared" si="7"/>
        <v>0</v>
      </c>
      <c r="Q107" s="98"/>
      <c r="R107" s="289" t="s">
        <v>223</v>
      </c>
    </row>
    <row r="108" spans="1:18" s="95" customFormat="1" x14ac:dyDescent="0.25">
      <c r="A108" s="289"/>
      <c r="B108" s="297"/>
      <c r="C108" s="289"/>
      <c r="D108" s="289"/>
      <c r="E108" s="329"/>
      <c r="F108" s="362"/>
      <c r="G108" s="94" t="s">
        <v>128</v>
      </c>
      <c r="H108" s="94">
        <v>0</v>
      </c>
      <c r="I108" s="94">
        <v>0</v>
      </c>
      <c r="J108" s="135">
        <v>0</v>
      </c>
      <c r="K108" s="94" t="s">
        <v>58</v>
      </c>
      <c r="L108" s="191">
        <v>0</v>
      </c>
      <c r="M108" s="280"/>
      <c r="N108" s="140">
        <v>0</v>
      </c>
      <c r="O108" s="280"/>
      <c r="P108" s="216">
        <f t="shared" si="7"/>
        <v>0</v>
      </c>
      <c r="Q108" s="200"/>
      <c r="R108" s="289"/>
    </row>
    <row r="109" spans="1:18" ht="36" customHeight="1" x14ac:dyDescent="0.25">
      <c r="A109" s="289"/>
      <c r="B109" s="297"/>
      <c r="C109" s="289"/>
      <c r="D109" s="289"/>
      <c r="E109" s="329"/>
      <c r="F109" s="362"/>
      <c r="G109" s="49" t="s">
        <v>129</v>
      </c>
      <c r="H109" s="79">
        <v>6</v>
      </c>
      <c r="I109" s="188">
        <v>6</v>
      </c>
      <c r="J109" s="134">
        <v>200000000</v>
      </c>
      <c r="K109" s="78" t="s">
        <v>58</v>
      </c>
      <c r="L109" s="191">
        <f>100-6.4</f>
        <v>93.6</v>
      </c>
      <c r="M109" s="280"/>
      <c r="N109" s="140">
        <f>+M107</f>
        <v>100032444</v>
      </c>
      <c r="O109" s="280"/>
      <c r="P109" s="216">
        <f t="shared" si="7"/>
        <v>100032444</v>
      </c>
      <c r="Q109" s="72"/>
      <c r="R109" s="289"/>
    </row>
    <row r="110" spans="1:18" s="95" customFormat="1" ht="29.25" customHeight="1" x14ac:dyDescent="0.25">
      <c r="A110" s="289"/>
      <c r="B110" s="297"/>
      <c r="C110" s="289"/>
      <c r="D110" s="289"/>
      <c r="E110" s="329"/>
      <c r="F110" s="362"/>
      <c r="G110" s="94" t="s">
        <v>130</v>
      </c>
      <c r="H110" s="94">
        <v>0</v>
      </c>
      <c r="I110" s="94">
        <v>0</v>
      </c>
      <c r="J110" s="135">
        <v>0</v>
      </c>
      <c r="K110" s="94" t="s">
        <v>58</v>
      </c>
      <c r="L110" s="191">
        <v>0</v>
      </c>
      <c r="M110" s="276"/>
      <c r="N110" s="140">
        <v>0</v>
      </c>
      <c r="O110" s="276"/>
      <c r="P110" s="216">
        <f t="shared" si="7"/>
        <v>0</v>
      </c>
      <c r="Q110" s="200"/>
      <c r="R110" s="289"/>
    </row>
    <row r="111" spans="1:18" ht="92.25" customHeight="1" x14ac:dyDescent="0.25">
      <c r="A111" s="37" t="s">
        <v>77</v>
      </c>
      <c r="B111" s="55">
        <v>2020004250313</v>
      </c>
      <c r="C111" s="37">
        <v>343</v>
      </c>
      <c r="D111" s="37" t="s">
        <v>74</v>
      </c>
      <c r="E111" s="38">
        <v>0.5</v>
      </c>
      <c r="F111" s="87">
        <v>0.5</v>
      </c>
      <c r="G111" s="37" t="s">
        <v>76</v>
      </c>
      <c r="H111" s="211">
        <v>1</v>
      </c>
      <c r="I111" s="92">
        <v>1</v>
      </c>
      <c r="J111" s="136">
        <v>8437000000</v>
      </c>
      <c r="K111" s="68" t="s">
        <v>57</v>
      </c>
      <c r="L111" s="191">
        <v>1</v>
      </c>
      <c r="M111" s="140">
        <v>8690000000</v>
      </c>
      <c r="N111" s="140">
        <f>+M111</f>
        <v>8690000000</v>
      </c>
      <c r="O111" s="216">
        <v>0</v>
      </c>
      <c r="P111" s="216">
        <f>+N111</f>
        <v>8690000000</v>
      </c>
      <c r="Q111" s="72"/>
      <c r="R111" s="37" t="s">
        <v>227</v>
      </c>
    </row>
    <row r="112" spans="1:18" ht="81" customHeight="1" x14ac:dyDescent="0.25">
      <c r="A112" s="283" t="s">
        <v>131</v>
      </c>
      <c r="B112" s="281">
        <v>2020004250316</v>
      </c>
      <c r="C112" s="289">
        <v>344</v>
      </c>
      <c r="D112" s="289" t="s">
        <v>132</v>
      </c>
      <c r="E112" s="326">
        <v>1</v>
      </c>
      <c r="F112" s="358">
        <v>1</v>
      </c>
      <c r="G112" s="49" t="s">
        <v>134</v>
      </c>
      <c r="H112" s="211">
        <v>1</v>
      </c>
      <c r="I112" s="93">
        <v>1</v>
      </c>
      <c r="J112" s="134">
        <v>40000000</v>
      </c>
      <c r="K112" s="80" t="s">
        <v>57</v>
      </c>
      <c r="L112" s="55">
        <v>0</v>
      </c>
      <c r="M112" s="290">
        <v>100000000</v>
      </c>
      <c r="N112" s="210">
        <v>0</v>
      </c>
      <c r="O112" s="269">
        <v>0</v>
      </c>
      <c r="P112" s="216">
        <f t="shared" ref="P112:P115" si="8">+N112</f>
        <v>0</v>
      </c>
      <c r="Q112" s="215"/>
      <c r="R112" s="289" t="s">
        <v>227</v>
      </c>
    </row>
    <row r="113" spans="1:18" s="95" customFormat="1" ht="15" customHeight="1" x14ac:dyDescent="0.25">
      <c r="A113" s="298"/>
      <c r="B113" s="299"/>
      <c r="C113" s="289"/>
      <c r="D113" s="289"/>
      <c r="E113" s="326"/>
      <c r="F113" s="358"/>
      <c r="G113" s="94" t="s">
        <v>135</v>
      </c>
      <c r="H113" s="94">
        <v>0</v>
      </c>
      <c r="I113" s="94">
        <v>0</v>
      </c>
      <c r="J113" s="135">
        <v>0</v>
      </c>
      <c r="K113" s="129" t="s">
        <v>57</v>
      </c>
      <c r="L113" s="55">
        <v>1</v>
      </c>
      <c r="M113" s="292"/>
      <c r="N113" s="84">
        <f>+M112</f>
        <v>100000000</v>
      </c>
      <c r="O113" s="271"/>
      <c r="P113" s="216">
        <f t="shared" si="8"/>
        <v>100000000</v>
      </c>
      <c r="Q113" s="137"/>
      <c r="R113" s="289"/>
    </row>
    <row r="114" spans="1:18" s="95" customFormat="1" ht="45" customHeight="1" x14ac:dyDescent="0.25">
      <c r="A114" s="287" t="s">
        <v>131</v>
      </c>
      <c r="B114" s="285">
        <v>2020004250316</v>
      </c>
      <c r="C114" s="293">
        <v>345</v>
      </c>
      <c r="D114" s="293" t="s">
        <v>133</v>
      </c>
      <c r="E114" s="319">
        <v>0.68</v>
      </c>
      <c r="F114" s="344">
        <f>+E114/1</f>
        <v>0.68</v>
      </c>
      <c r="G114" s="107" t="s">
        <v>136</v>
      </c>
      <c r="H114" s="107">
        <v>0</v>
      </c>
      <c r="I114" s="107">
        <v>0</v>
      </c>
      <c r="J114" s="141">
        <v>0</v>
      </c>
      <c r="K114" s="126" t="s">
        <v>57</v>
      </c>
      <c r="L114" s="55">
        <v>0</v>
      </c>
      <c r="M114" s="290">
        <v>1537457208</v>
      </c>
      <c r="N114" s="84">
        <v>0</v>
      </c>
      <c r="O114" s="266">
        <v>36000000</v>
      </c>
      <c r="P114" s="216">
        <f t="shared" si="8"/>
        <v>0</v>
      </c>
      <c r="Q114" s="137"/>
      <c r="R114" s="293" t="s">
        <v>227</v>
      </c>
    </row>
    <row r="115" spans="1:18" ht="30.75" customHeight="1" x14ac:dyDescent="0.25">
      <c r="A115" s="301"/>
      <c r="B115" s="300"/>
      <c r="C115" s="293"/>
      <c r="D115" s="293"/>
      <c r="E115" s="319"/>
      <c r="F115" s="344"/>
      <c r="G115" s="37" t="s">
        <v>137</v>
      </c>
      <c r="H115" s="211">
        <v>1</v>
      </c>
      <c r="I115" s="214">
        <v>1</v>
      </c>
      <c r="J115" s="136">
        <v>611783915</v>
      </c>
      <c r="K115" s="39" t="s">
        <v>57</v>
      </c>
      <c r="L115" s="55">
        <v>1</v>
      </c>
      <c r="M115" s="291"/>
      <c r="N115" s="210">
        <v>15000000</v>
      </c>
      <c r="O115" s="267"/>
      <c r="P115" s="216">
        <f t="shared" si="8"/>
        <v>15000000</v>
      </c>
      <c r="Q115" s="209" t="s">
        <v>259</v>
      </c>
      <c r="R115" s="293"/>
    </row>
    <row r="116" spans="1:18" ht="28.5" customHeight="1" x14ac:dyDescent="0.25">
      <c r="A116" s="288"/>
      <c r="B116" s="286"/>
      <c r="C116" s="293"/>
      <c r="D116" s="293"/>
      <c r="E116" s="319"/>
      <c r="F116" s="344"/>
      <c r="G116" s="37" t="s">
        <v>138</v>
      </c>
      <c r="H116" s="211">
        <v>1</v>
      </c>
      <c r="I116" s="188">
        <v>1</v>
      </c>
      <c r="J116" s="136">
        <v>6795502125</v>
      </c>
      <c r="K116" s="39" t="s">
        <v>57</v>
      </c>
      <c r="L116" s="55">
        <v>1</v>
      </c>
      <c r="M116" s="292"/>
      <c r="N116" s="84">
        <f>+M114-N115</f>
        <v>1522457208</v>
      </c>
      <c r="O116" s="268"/>
      <c r="P116" s="227">
        <f>+N116+O114</f>
        <v>1558457208</v>
      </c>
      <c r="Q116" s="209" t="s">
        <v>263</v>
      </c>
      <c r="R116" s="293"/>
    </row>
    <row r="117" spans="1:18" s="95" customFormat="1" ht="18" customHeight="1" x14ac:dyDescent="0.25">
      <c r="A117" s="283" t="s">
        <v>139</v>
      </c>
      <c r="B117" s="281">
        <v>2020004250317</v>
      </c>
      <c r="C117" s="295">
        <v>346</v>
      </c>
      <c r="D117" s="289" t="s">
        <v>141</v>
      </c>
      <c r="E117" s="330">
        <v>0.6</v>
      </c>
      <c r="F117" s="335">
        <f>+E117/1</f>
        <v>0.6</v>
      </c>
      <c r="G117" s="94" t="s">
        <v>142</v>
      </c>
      <c r="H117" s="94">
        <v>0</v>
      </c>
      <c r="I117" s="94">
        <v>0</v>
      </c>
      <c r="J117" s="135">
        <v>0</v>
      </c>
      <c r="K117" s="129" t="s">
        <v>57</v>
      </c>
      <c r="L117" s="55">
        <v>0</v>
      </c>
      <c r="M117" s="290">
        <v>200000000</v>
      </c>
      <c r="N117" s="84">
        <v>0</v>
      </c>
      <c r="O117" s="269">
        <v>0</v>
      </c>
      <c r="P117" s="84">
        <f>+N117</f>
        <v>0</v>
      </c>
      <c r="Q117" s="137"/>
      <c r="R117" s="289" t="s">
        <v>227</v>
      </c>
    </row>
    <row r="118" spans="1:18" s="95" customFormat="1" x14ac:dyDescent="0.25">
      <c r="A118" s="284"/>
      <c r="B118" s="282"/>
      <c r="C118" s="295"/>
      <c r="D118" s="289"/>
      <c r="E118" s="330"/>
      <c r="F118" s="335"/>
      <c r="G118" s="94" t="s">
        <v>143</v>
      </c>
      <c r="H118" s="94">
        <v>0</v>
      </c>
      <c r="I118" s="94">
        <v>0</v>
      </c>
      <c r="J118" s="135">
        <v>0</v>
      </c>
      <c r="K118" s="129" t="s">
        <v>57</v>
      </c>
      <c r="L118" s="55">
        <v>0</v>
      </c>
      <c r="M118" s="291"/>
      <c r="N118" s="84">
        <v>0</v>
      </c>
      <c r="O118" s="270"/>
      <c r="P118" s="84">
        <f t="shared" ref="P118:P122" si="9">+N118</f>
        <v>0</v>
      </c>
      <c r="Q118" s="137"/>
      <c r="R118" s="289"/>
    </row>
    <row r="119" spans="1:18" s="95" customFormat="1" ht="43.5" customHeight="1" x14ac:dyDescent="0.25">
      <c r="A119" s="284"/>
      <c r="B119" s="282"/>
      <c r="C119" s="295"/>
      <c r="D119" s="289"/>
      <c r="E119" s="330"/>
      <c r="F119" s="335"/>
      <c r="G119" s="94" t="s">
        <v>144</v>
      </c>
      <c r="H119" s="94">
        <v>0</v>
      </c>
      <c r="I119" s="94">
        <v>0</v>
      </c>
      <c r="J119" s="135">
        <v>0</v>
      </c>
      <c r="K119" s="129" t="s">
        <v>57</v>
      </c>
      <c r="L119" s="55">
        <v>0</v>
      </c>
      <c r="M119" s="291"/>
      <c r="N119" s="84">
        <v>0</v>
      </c>
      <c r="O119" s="270"/>
      <c r="P119" s="84">
        <f t="shared" si="9"/>
        <v>0</v>
      </c>
      <c r="Q119" s="137"/>
      <c r="R119" s="289"/>
    </row>
    <row r="120" spans="1:18" s="1" customFormat="1" ht="43.5" customHeight="1" x14ac:dyDescent="0.25">
      <c r="A120" s="284"/>
      <c r="B120" s="282"/>
      <c r="C120" s="295"/>
      <c r="D120" s="289"/>
      <c r="E120" s="330"/>
      <c r="F120" s="335"/>
      <c r="G120" s="78" t="s">
        <v>219</v>
      </c>
      <c r="H120" s="79">
        <v>0</v>
      </c>
      <c r="I120" s="94">
        <v>0</v>
      </c>
      <c r="J120" s="152">
        <v>100000000</v>
      </c>
      <c r="K120" s="80" t="s">
        <v>57</v>
      </c>
      <c r="L120" s="55">
        <v>1</v>
      </c>
      <c r="M120" s="291"/>
      <c r="N120" s="84">
        <f>+M117</f>
        <v>200000000</v>
      </c>
      <c r="O120" s="271"/>
      <c r="P120" s="84">
        <f t="shared" si="9"/>
        <v>200000000</v>
      </c>
      <c r="Q120" s="140"/>
      <c r="R120" s="289"/>
    </row>
    <row r="121" spans="1:18" ht="53.25" customHeight="1" x14ac:dyDescent="0.25">
      <c r="A121" s="287" t="s">
        <v>139</v>
      </c>
      <c r="B121" s="285">
        <v>2020004250317</v>
      </c>
      <c r="C121" s="296">
        <v>347</v>
      </c>
      <c r="D121" s="293" t="s">
        <v>140</v>
      </c>
      <c r="E121" s="330">
        <v>0.3</v>
      </c>
      <c r="F121" s="335">
        <f>+E121/1</f>
        <v>0.3</v>
      </c>
      <c r="G121" s="64" t="s">
        <v>145</v>
      </c>
      <c r="H121" s="127">
        <v>0</v>
      </c>
      <c r="I121" s="94">
        <v>0</v>
      </c>
      <c r="J121" s="150">
        <v>150000000</v>
      </c>
      <c r="K121" s="39" t="s">
        <v>57</v>
      </c>
      <c r="L121" s="55">
        <v>1</v>
      </c>
      <c r="M121" s="290">
        <v>0</v>
      </c>
      <c r="N121" s="84">
        <v>0</v>
      </c>
      <c r="O121" s="266">
        <v>64000000</v>
      </c>
      <c r="P121" s="229">
        <f>+O121</f>
        <v>64000000</v>
      </c>
      <c r="Q121" s="140" t="s">
        <v>260</v>
      </c>
      <c r="R121" s="293" t="s">
        <v>223</v>
      </c>
    </row>
    <row r="122" spans="1:18" ht="52.5" customHeight="1" x14ac:dyDescent="0.25">
      <c r="A122" s="288"/>
      <c r="B122" s="286"/>
      <c r="C122" s="296"/>
      <c r="D122" s="293"/>
      <c r="E122" s="330"/>
      <c r="F122" s="335"/>
      <c r="G122" s="64" t="s">
        <v>146</v>
      </c>
      <c r="H122" s="64">
        <v>1</v>
      </c>
      <c r="I122" s="128">
        <v>1</v>
      </c>
      <c r="J122" s="150">
        <v>10000000</v>
      </c>
      <c r="K122" s="39" t="s">
        <v>57</v>
      </c>
      <c r="L122" s="55">
        <v>0</v>
      </c>
      <c r="M122" s="292"/>
      <c r="N122" s="84">
        <v>0</v>
      </c>
      <c r="O122" s="268"/>
      <c r="P122" s="84">
        <f t="shared" si="9"/>
        <v>0</v>
      </c>
      <c r="Q122" s="140" t="s">
        <v>260</v>
      </c>
      <c r="R122" s="293"/>
    </row>
    <row r="123" spans="1:18" x14ac:dyDescent="0.25">
      <c r="J123" s="155">
        <f>SUM(J3:J122)</f>
        <v>43271802171</v>
      </c>
      <c r="M123" s="197">
        <f>SUM(M3:M122)</f>
        <v>100391371481</v>
      </c>
      <c r="O123" s="226">
        <f>SUM(O3:O122)</f>
        <v>2987400000</v>
      </c>
      <c r="P123" s="197">
        <f>SUM(P3:P122)</f>
        <v>103378771481</v>
      </c>
    </row>
  </sheetData>
  <autoFilter ref="A2:R123"/>
  <mergeCells count="219">
    <mergeCell ref="R121:R122"/>
    <mergeCell ref="H1:J1"/>
    <mergeCell ref="R38:R42"/>
    <mergeCell ref="R44:R46"/>
    <mergeCell ref="R47:R48"/>
    <mergeCell ref="R49:R55"/>
    <mergeCell ref="R56:R63"/>
    <mergeCell ref="R64:R68"/>
    <mergeCell ref="R69:R70"/>
    <mergeCell ref="R71:R73"/>
    <mergeCell ref="R74:R76"/>
    <mergeCell ref="R1:R2"/>
    <mergeCell ref="R3:R5"/>
    <mergeCell ref="R6:R8"/>
    <mergeCell ref="R9:R15"/>
    <mergeCell ref="R16:R17"/>
    <mergeCell ref="R18:R22"/>
    <mergeCell ref="R24:R32"/>
    <mergeCell ref="R33:R34"/>
    <mergeCell ref="R35:R37"/>
    <mergeCell ref="M18:M22"/>
    <mergeCell ref="M24:M32"/>
    <mergeCell ref="M33:M34"/>
    <mergeCell ref="Q1:Q2"/>
    <mergeCell ref="F121:F122"/>
    <mergeCell ref="E1:F1"/>
    <mergeCell ref="E71:E73"/>
    <mergeCell ref="E74:E76"/>
    <mergeCell ref="E77:E106"/>
    <mergeCell ref="E107:E110"/>
    <mergeCell ref="E112:E113"/>
    <mergeCell ref="E114:E116"/>
    <mergeCell ref="E117:E120"/>
    <mergeCell ref="E121:E122"/>
    <mergeCell ref="F3:F5"/>
    <mergeCell ref="F6:F8"/>
    <mergeCell ref="F9:F15"/>
    <mergeCell ref="F16:F17"/>
    <mergeCell ref="F18:F22"/>
    <mergeCell ref="F24:F32"/>
    <mergeCell ref="F33:F34"/>
    <mergeCell ref="F69:F70"/>
    <mergeCell ref="F71:F73"/>
    <mergeCell ref="F74:F76"/>
    <mergeCell ref="F77:F106"/>
    <mergeCell ref="F107:F110"/>
    <mergeCell ref="F112:F113"/>
    <mergeCell ref="F114:F116"/>
    <mergeCell ref="F117:F120"/>
    <mergeCell ref="R77:R106"/>
    <mergeCell ref="R107:R110"/>
    <mergeCell ref="R112:R113"/>
    <mergeCell ref="R114:R116"/>
    <mergeCell ref="R117:R120"/>
    <mergeCell ref="E38:E42"/>
    <mergeCell ref="E44:E46"/>
    <mergeCell ref="F35:F37"/>
    <mergeCell ref="F38:F42"/>
    <mergeCell ref="F44:F46"/>
    <mergeCell ref="F47:F48"/>
    <mergeCell ref="F49:F55"/>
    <mergeCell ref="F56:F63"/>
    <mergeCell ref="F64:F68"/>
    <mergeCell ref="M38:M42"/>
    <mergeCell ref="M35:M37"/>
    <mergeCell ref="M44:M46"/>
    <mergeCell ref="Q69:Q70"/>
    <mergeCell ref="O71:O73"/>
    <mergeCell ref="O74:O76"/>
    <mergeCell ref="O77:O106"/>
    <mergeCell ref="O107:O110"/>
    <mergeCell ref="O112:O113"/>
    <mergeCell ref="B3:B5"/>
    <mergeCell ref="A3:A5"/>
    <mergeCell ref="M3:M5"/>
    <mergeCell ref="M6:M8"/>
    <mergeCell ref="M16:M17"/>
    <mergeCell ref="M9:M15"/>
    <mergeCell ref="B9:B15"/>
    <mergeCell ref="B16:B17"/>
    <mergeCell ref="A9:A15"/>
    <mergeCell ref="A16:A17"/>
    <mergeCell ref="E6:E8"/>
    <mergeCell ref="E9:E15"/>
    <mergeCell ref="E16:E17"/>
    <mergeCell ref="D9:D15"/>
    <mergeCell ref="C9:C15"/>
    <mergeCell ref="C49:C55"/>
    <mergeCell ref="D49:D55"/>
    <mergeCell ref="A24:A32"/>
    <mergeCell ref="A18:A22"/>
    <mergeCell ref="B18:B22"/>
    <mergeCell ref="B24:B32"/>
    <mergeCell ref="C56:C63"/>
    <mergeCell ref="D56:D63"/>
    <mergeCell ref="D35:D37"/>
    <mergeCell ref="C35:C37"/>
    <mergeCell ref="D38:D42"/>
    <mergeCell ref="B38:B42"/>
    <mergeCell ref="A44:A46"/>
    <mergeCell ref="B44:B46"/>
    <mergeCell ref="A47:A48"/>
    <mergeCell ref="B47:B48"/>
    <mergeCell ref="A35:A37"/>
    <mergeCell ref="B35:B37"/>
    <mergeCell ref="D47:D48"/>
    <mergeCell ref="C47:C48"/>
    <mergeCell ref="A38:A42"/>
    <mergeCell ref="D1:D2"/>
    <mergeCell ref="G1:G2"/>
    <mergeCell ref="C38:C42"/>
    <mergeCell ref="E3:E5"/>
    <mergeCell ref="D16:D17"/>
    <mergeCell ref="D6:D8"/>
    <mergeCell ref="D33:D34"/>
    <mergeCell ref="D44:D46"/>
    <mergeCell ref="C44:C46"/>
    <mergeCell ref="D3:D5"/>
    <mergeCell ref="C3:C5"/>
    <mergeCell ref="E18:E22"/>
    <mergeCell ref="E24:E32"/>
    <mergeCell ref="E33:E34"/>
    <mergeCell ref="E35:E37"/>
    <mergeCell ref="D18:D22"/>
    <mergeCell ref="C18:C22"/>
    <mergeCell ref="D24:D32"/>
    <mergeCell ref="C24:C32"/>
    <mergeCell ref="A71:A73"/>
    <mergeCell ref="C71:C73"/>
    <mergeCell ref="B74:B76"/>
    <mergeCell ref="M47:M48"/>
    <mergeCell ref="B49:B55"/>
    <mergeCell ref="M49:M55"/>
    <mergeCell ref="M56:M63"/>
    <mergeCell ref="B56:B63"/>
    <mergeCell ref="B64:B68"/>
    <mergeCell ref="B69:B70"/>
    <mergeCell ref="M64:M68"/>
    <mergeCell ref="M69:M70"/>
    <mergeCell ref="M71:M73"/>
    <mergeCell ref="M74:M76"/>
    <mergeCell ref="D74:D76"/>
    <mergeCell ref="C74:C76"/>
    <mergeCell ref="D64:D68"/>
    <mergeCell ref="D69:D70"/>
    <mergeCell ref="D71:D73"/>
    <mergeCell ref="E47:E48"/>
    <mergeCell ref="E49:E55"/>
    <mergeCell ref="E56:E63"/>
    <mergeCell ref="E64:E68"/>
    <mergeCell ref="E69:E70"/>
    <mergeCell ref="D107:D110"/>
    <mergeCell ref="C107:C110"/>
    <mergeCell ref="A112:A113"/>
    <mergeCell ref="B112:B113"/>
    <mergeCell ref="B114:B116"/>
    <mergeCell ref="A114:A116"/>
    <mergeCell ref="A1:A2"/>
    <mergeCell ref="B1:B2"/>
    <mergeCell ref="C1:C2"/>
    <mergeCell ref="C16:C17"/>
    <mergeCell ref="A74:A76"/>
    <mergeCell ref="A49:A55"/>
    <mergeCell ref="A56:A63"/>
    <mergeCell ref="A64:A68"/>
    <mergeCell ref="A69:A70"/>
    <mergeCell ref="C6:C8"/>
    <mergeCell ref="B6:B8"/>
    <mergeCell ref="A6:A8"/>
    <mergeCell ref="C33:C34"/>
    <mergeCell ref="B33:B34"/>
    <mergeCell ref="A33:A34"/>
    <mergeCell ref="C64:C68"/>
    <mergeCell ref="C69:C70"/>
    <mergeCell ref="B71:B73"/>
    <mergeCell ref="B117:B120"/>
    <mergeCell ref="A117:A120"/>
    <mergeCell ref="B121:B122"/>
    <mergeCell ref="A121:A122"/>
    <mergeCell ref="C112:C113"/>
    <mergeCell ref="D112:D113"/>
    <mergeCell ref="M77:M106"/>
    <mergeCell ref="M107:M110"/>
    <mergeCell ref="M112:M113"/>
    <mergeCell ref="M114:M116"/>
    <mergeCell ref="M117:M120"/>
    <mergeCell ref="M121:M122"/>
    <mergeCell ref="A77:A106"/>
    <mergeCell ref="D77:D106"/>
    <mergeCell ref="C77:C106"/>
    <mergeCell ref="B77:B106"/>
    <mergeCell ref="D117:D120"/>
    <mergeCell ref="C117:C120"/>
    <mergeCell ref="D121:D122"/>
    <mergeCell ref="C121:C122"/>
    <mergeCell ref="D114:D116"/>
    <mergeCell ref="C114:C116"/>
    <mergeCell ref="B107:B110"/>
    <mergeCell ref="A107:A110"/>
    <mergeCell ref="Q64:Q68"/>
    <mergeCell ref="K1:P1"/>
    <mergeCell ref="O114:O116"/>
    <mergeCell ref="O117:O120"/>
    <mergeCell ref="O121:O122"/>
    <mergeCell ref="O24:O32"/>
    <mergeCell ref="O18:O22"/>
    <mergeCell ref="O16:O17"/>
    <mergeCell ref="O9:O15"/>
    <mergeCell ref="O6:O8"/>
    <mergeCell ref="O3:O5"/>
    <mergeCell ref="O33:O34"/>
    <mergeCell ref="O44:O46"/>
    <mergeCell ref="O38:O42"/>
    <mergeCell ref="O35:O37"/>
    <mergeCell ref="O47:O48"/>
    <mergeCell ref="O49:O55"/>
    <mergeCell ref="O56:O63"/>
    <mergeCell ref="O64:O68"/>
    <mergeCell ref="O69:O70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pane xSplit="4" ySplit="2" topLeftCell="L29" activePane="bottomRight" state="frozen"/>
      <selection pane="topRight" activeCell="E1" sqref="E1"/>
      <selection pane="bottomLeft" activeCell="A3" sqref="A3"/>
      <selection pane="bottomRight" activeCell="N36" sqref="N35:N36"/>
    </sheetView>
  </sheetViews>
  <sheetFormatPr baseColWidth="10" defaultRowHeight="15" x14ac:dyDescent="0.25"/>
  <cols>
    <col min="1" max="1" width="17" style="43" customWidth="1"/>
    <col min="2" max="2" width="12.42578125" style="35" customWidth="1"/>
    <col min="3" max="3" width="6" style="35" customWidth="1"/>
    <col min="4" max="4" width="20.140625" style="36" customWidth="1"/>
    <col min="5" max="5" width="12" style="35" customWidth="1"/>
    <col min="6" max="6" width="14.5703125" style="86" customWidth="1"/>
    <col min="7" max="7" width="26.5703125" style="50" customWidth="1"/>
    <col min="8" max="8" width="16.5703125" style="43" customWidth="1"/>
    <col min="9" max="9" width="14.7109375" style="43" customWidth="1"/>
    <col min="10" max="10" width="15.28515625" style="153" customWidth="1"/>
    <col min="11" max="11" width="7.5703125" style="43" customWidth="1"/>
    <col min="12" max="12" width="14.42578125" style="43" customWidth="1"/>
    <col min="13" max="13" width="17" style="83" customWidth="1"/>
    <col min="14" max="14" width="17.28515625" style="35" customWidth="1"/>
    <col min="15" max="15" width="20.7109375" style="35" customWidth="1"/>
    <col min="16" max="16" width="20.140625" style="36" customWidth="1"/>
  </cols>
  <sheetData>
    <row r="1" spans="1:16" x14ac:dyDescent="0.25">
      <c r="A1" s="302" t="s">
        <v>49</v>
      </c>
      <c r="B1" s="302" t="s">
        <v>50</v>
      </c>
      <c r="C1" s="303" t="s">
        <v>52</v>
      </c>
      <c r="D1" s="327" t="s">
        <v>45</v>
      </c>
      <c r="E1" s="345" t="s">
        <v>221</v>
      </c>
      <c r="F1" s="346"/>
      <c r="G1" s="302" t="s">
        <v>46</v>
      </c>
      <c r="H1" s="363" t="s">
        <v>212</v>
      </c>
      <c r="I1" s="364"/>
      <c r="J1" s="365"/>
      <c r="K1" s="263" t="s">
        <v>179</v>
      </c>
      <c r="L1" s="264"/>
      <c r="M1" s="264"/>
      <c r="N1" s="264"/>
      <c r="O1" s="372" t="s">
        <v>234</v>
      </c>
      <c r="P1" s="327" t="s">
        <v>222</v>
      </c>
    </row>
    <row r="2" spans="1:16" ht="18" x14ac:dyDescent="0.25">
      <c r="A2" s="302"/>
      <c r="B2" s="302"/>
      <c r="C2" s="304"/>
      <c r="D2" s="327"/>
      <c r="E2" s="88" t="s">
        <v>211</v>
      </c>
      <c r="F2" s="89" t="s">
        <v>210</v>
      </c>
      <c r="G2" s="302"/>
      <c r="H2" s="46" t="s">
        <v>229</v>
      </c>
      <c r="I2" s="46" t="s">
        <v>220</v>
      </c>
      <c r="J2" s="81" t="s">
        <v>230</v>
      </c>
      <c r="K2" s="131" t="s">
        <v>78</v>
      </c>
      <c r="L2" s="132" t="s">
        <v>47</v>
      </c>
      <c r="M2" s="133" t="s">
        <v>185</v>
      </c>
      <c r="N2" s="132" t="s">
        <v>48</v>
      </c>
      <c r="O2" s="372"/>
      <c r="P2" s="327"/>
    </row>
    <row r="3" spans="1:16" ht="18" x14ac:dyDescent="0.25">
      <c r="A3" s="283" t="s">
        <v>51</v>
      </c>
      <c r="B3" s="315">
        <v>2021004250532</v>
      </c>
      <c r="C3" s="295">
        <v>282</v>
      </c>
      <c r="D3" s="289" t="s">
        <v>53</v>
      </c>
      <c r="E3" s="332">
        <v>1311.69</v>
      </c>
      <c r="F3" s="353">
        <f>+E3/10000</f>
        <v>0.13116900000000001</v>
      </c>
      <c r="G3" s="49" t="s">
        <v>54</v>
      </c>
      <c r="H3" s="79">
        <v>1</v>
      </c>
      <c r="I3" s="79">
        <v>0</v>
      </c>
      <c r="J3" s="134">
        <v>10545413</v>
      </c>
      <c r="K3" s="51" t="s">
        <v>57</v>
      </c>
      <c r="L3" s="66"/>
      <c r="M3" s="277">
        <v>12982202000</v>
      </c>
      <c r="N3" s="65">
        <v>0</v>
      </c>
      <c r="O3" s="65"/>
      <c r="P3" s="289" t="s">
        <v>224</v>
      </c>
    </row>
    <row r="4" spans="1:16" x14ac:dyDescent="0.25">
      <c r="A4" s="284"/>
      <c r="B4" s="316"/>
      <c r="C4" s="295"/>
      <c r="D4" s="289"/>
      <c r="E4" s="332"/>
      <c r="F4" s="353"/>
      <c r="G4" s="49" t="s">
        <v>55</v>
      </c>
      <c r="H4" s="45">
        <v>600</v>
      </c>
      <c r="I4" s="45">
        <v>125</v>
      </c>
      <c r="J4" s="134">
        <v>6000000000</v>
      </c>
      <c r="K4" s="51" t="s">
        <v>58</v>
      </c>
      <c r="L4" s="66"/>
      <c r="M4" s="278"/>
      <c r="N4" s="65">
        <f>3697082815+7092000</f>
        <v>3704174815</v>
      </c>
      <c r="O4" s="65"/>
      <c r="P4" s="289"/>
    </row>
    <row r="5" spans="1:16" x14ac:dyDescent="0.25">
      <c r="A5" s="284"/>
      <c r="B5" s="316"/>
      <c r="C5" s="295"/>
      <c r="D5" s="289"/>
      <c r="E5" s="332"/>
      <c r="F5" s="353"/>
      <c r="G5" s="49" t="s">
        <v>56</v>
      </c>
      <c r="H5" s="79">
        <v>1</v>
      </c>
      <c r="I5" s="79">
        <v>0</v>
      </c>
      <c r="J5" s="134">
        <f>598090672-340057410</f>
        <v>258033262</v>
      </c>
      <c r="K5" s="51" t="s">
        <v>57</v>
      </c>
      <c r="L5" s="66"/>
      <c r="M5" s="278"/>
      <c r="N5" s="65">
        <v>280000000</v>
      </c>
      <c r="O5" s="65"/>
      <c r="P5" s="289"/>
    </row>
    <row r="6" spans="1:16" ht="36" x14ac:dyDescent="0.25">
      <c r="A6" s="284"/>
      <c r="B6" s="316"/>
      <c r="C6" s="295"/>
      <c r="D6" s="289"/>
      <c r="E6" s="332"/>
      <c r="F6" s="353"/>
      <c r="G6" s="49" t="s">
        <v>59</v>
      </c>
      <c r="H6" s="79">
        <v>1</v>
      </c>
      <c r="I6" s="79">
        <v>0</v>
      </c>
      <c r="J6" s="134">
        <v>550900681</v>
      </c>
      <c r="K6" s="51" t="s">
        <v>57</v>
      </c>
      <c r="L6" s="66"/>
      <c r="M6" s="278"/>
      <c r="N6" s="65">
        <v>3100000000</v>
      </c>
      <c r="O6" s="65"/>
      <c r="P6" s="289"/>
    </row>
    <row r="7" spans="1:16" ht="18" x14ac:dyDescent="0.25">
      <c r="A7" s="284"/>
      <c r="B7" s="316"/>
      <c r="C7" s="295"/>
      <c r="D7" s="289"/>
      <c r="E7" s="332"/>
      <c r="F7" s="353"/>
      <c r="G7" s="49" t="s">
        <v>60</v>
      </c>
      <c r="H7" s="79">
        <v>312</v>
      </c>
      <c r="I7" s="79">
        <v>0</v>
      </c>
      <c r="J7" s="134">
        <v>1970000000</v>
      </c>
      <c r="K7" s="51" t="s">
        <v>57</v>
      </c>
      <c r="L7" s="66"/>
      <c r="M7" s="278"/>
      <c r="N7" s="65">
        <v>756297365</v>
      </c>
      <c r="O7" s="65"/>
      <c r="P7" s="289"/>
    </row>
    <row r="8" spans="1:16" ht="18" x14ac:dyDescent="0.25">
      <c r="A8" s="284"/>
      <c r="B8" s="316"/>
      <c r="C8" s="295"/>
      <c r="D8" s="289"/>
      <c r="E8" s="332"/>
      <c r="F8" s="353"/>
      <c r="G8" s="49" t="s">
        <v>61</v>
      </c>
      <c r="H8" s="93">
        <v>1</v>
      </c>
      <c r="I8" s="93">
        <v>1</v>
      </c>
      <c r="J8" s="134">
        <v>6318491886</v>
      </c>
      <c r="K8" s="51" t="s">
        <v>57</v>
      </c>
      <c r="L8" s="66"/>
      <c r="M8" s="278"/>
      <c r="N8" s="65">
        <f>2641729820+2500000000</f>
        <v>5141729820</v>
      </c>
      <c r="O8" s="65"/>
      <c r="P8" s="289"/>
    </row>
    <row r="9" spans="1:16" ht="36" x14ac:dyDescent="0.25">
      <c r="A9" s="298"/>
      <c r="B9" s="317"/>
      <c r="C9" s="295"/>
      <c r="D9" s="289"/>
      <c r="E9" s="332"/>
      <c r="F9" s="353"/>
      <c r="G9" s="49" t="s">
        <v>62</v>
      </c>
      <c r="H9" s="79">
        <v>1</v>
      </c>
      <c r="I9" s="79">
        <v>0</v>
      </c>
      <c r="J9" s="134">
        <v>40000000</v>
      </c>
      <c r="K9" s="51" t="s">
        <v>57</v>
      </c>
      <c r="L9" s="66"/>
      <c r="M9" s="279"/>
      <c r="N9" s="65">
        <v>0</v>
      </c>
      <c r="O9" s="65"/>
      <c r="P9" s="289"/>
    </row>
    <row r="10" spans="1:16" ht="27" x14ac:dyDescent="0.25">
      <c r="A10" s="307" t="s">
        <v>51</v>
      </c>
      <c r="B10" s="312">
        <v>2021004250532</v>
      </c>
      <c r="C10" s="305">
        <v>280</v>
      </c>
      <c r="D10" s="307" t="s">
        <v>63</v>
      </c>
      <c r="E10" s="333">
        <v>2</v>
      </c>
      <c r="F10" s="354">
        <v>1</v>
      </c>
      <c r="G10" s="98" t="s">
        <v>64</v>
      </c>
      <c r="H10" s="98">
        <v>0</v>
      </c>
      <c r="I10" s="98">
        <v>0</v>
      </c>
      <c r="J10" s="137">
        <v>0</v>
      </c>
      <c r="K10" s="98" t="s">
        <v>57</v>
      </c>
      <c r="L10" s="45">
        <v>0</v>
      </c>
      <c r="M10" s="277">
        <v>260596059</v>
      </c>
      <c r="N10" s="171">
        <v>0</v>
      </c>
      <c r="O10" s="373" t="s">
        <v>232</v>
      </c>
      <c r="P10" s="307" t="s">
        <v>224</v>
      </c>
    </row>
    <row r="11" spans="1:16" ht="18" x14ac:dyDescent="0.25">
      <c r="A11" s="309"/>
      <c r="B11" s="314"/>
      <c r="C11" s="306"/>
      <c r="D11" s="309"/>
      <c r="E11" s="334"/>
      <c r="F11" s="355"/>
      <c r="G11" s="57" t="s">
        <v>65</v>
      </c>
      <c r="H11" s="97">
        <v>2</v>
      </c>
      <c r="I11" s="97">
        <v>2</v>
      </c>
      <c r="J11" s="140">
        <v>412403942</v>
      </c>
      <c r="K11" s="67" t="s">
        <v>57</v>
      </c>
      <c r="L11" s="66">
        <v>1</v>
      </c>
      <c r="M11" s="279"/>
      <c r="N11" s="171">
        <v>260596059</v>
      </c>
      <c r="O11" s="373"/>
      <c r="P11" s="309"/>
    </row>
    <row r="12" spans="1:16" ht="18" x14ac:dyDescent="0.25">
      <c r="A12" s="283" t="s">
        <v>94</v>
      </c>
      <c r="B12" s="281">
        <v>2020004250261</v>
      </c>
      <c r="C12" s="289">
        <v>284</v>
      </c>
      <c r="D12" s="331" t="s">
        <v>96</v>
      </c>
      <c r="E12" s="326">
        <v>5</v>
      </c>
      <c r="F12" s="357">
        <v>0.83333333333333304</v>
      </c>
      <c r="G12" s="94" t="s">
        <v>191</v>
      </c>
      <c r="H12" s="103">
        <v>0</v>
      </c>
      <c r="I12" s="103">
        <v>0</v>
      </c>
      <c r="J12" s="135">
        <v>0</v>
      </c>
      <c r="K12" s="103" t="s">
        <v>58</v>
      </c>
      <c r="L12" s="100"/>
      <c r="M12" s="369">
        <v>279958757</v>
      </c>
      <c r="N12" s="100"/>
      <c r="O12" s="100"/>
      <c r="P12" s="289" t="s">
        <v>224</v>
      </c>
    </row>
    <row r="13" spans="1:16" ht="18" x14ac:dyDescent="0.25">
      <c r="A13" s="284"/>
      <c r="B13" s="282"/>
      <c r="C13" s="289"/>
      <c r="D13" s="331"/>
      <c r="E13" s="326"/>
      <c r="F13" s="357"/>
      <c r="G13" s="94" t="s">
        <v>192</v>
      </c>
      <c r="H13" s="103">
        <v>0</v>
      </c>
      <c r="I13" s="103">
        <v>0</v>
      </c>
      <c r="J13" s="135">
        <v>0</v>
      </c>
      <c r="K13" s="103" t="s">
        <v>57</v>
      </c>
      <c r="L13" s="100"/>
      <c r="M13" s="370"/>
      <c r="N13" s="100"/>
      <c r="O13" s="100"/>
      <c r="P13" s="289"/>
    </row>
    <row r="14" spans="1:16" ht="18" x14ac:dyDescent="0.25">
      <c r="A14" s="284"/>
      <c r="B14" s="282"/>
      <c r="C14" s="289"/>
      <c r="D14" s="331"/>
      <c r="E14" s="326"/>
      <c r="F14" s="357"/>
      <c r="G14" s="94" t="s">
        <v>193</v>
      </c>
      <c r="H14" s="103">
        <v>0</v>
      </c>
      <c r="I14" s="103">
        <v>0</v>
      </c>
      <c r="J14" s="135">
        <v>0</v>
      </c>
      <c r="K14" s="103" t="s">
        <v>57</v>
      </c>
      <c r="L14" s="100"/>
      <c r="M14" s="370"/>
      <c r="N14" s="100"/>
      <c r="O14" s="100"/>
      <c r="P14" s="289"/>
    </row>
    <row r="15" spans="1:16" ht="18" x14ac:dyDescent="0.25">
      <c r="A15" s="284"/>
      <c r="B15" s="282"/>
      <c r="C15" s="289"/>
      <c r="D15" s="331"/>
      <c r="E15" s="326"/>
      <c r="F15" s="357"/>
      <c r="G15" s="51" t="s">
        <v>194</v>
      </c>
      <c r="H15" s="102">
        <v>1</v>
      </c>
      <c r="I15" s="102">
        <v>0</v>
      </c>
      <c r="J15" s="138">
        <v>3000000</v>
      </c>
      <c r="K15" s="61" t="s">
        <v>57</v>
      </c>
      <c r="L15" s="65"/>
      <c r="M15" s="370"/>
      <c r="N15" s="65"/>
      <c r="O15" s="65"/>
      <c r="P15" s="289"/>
    </row>
    <row r="16" spans="1:16" ht="27" x14ac:dyDescent="0.25">
      <c r="A16" s="284"/>
      <c r="B16" s="282"/>
      <c r="C16" s="289"/>
      <c r="D16" s="331"/>
      <c r="E16" s="326"/>
      <c r="F16" s="357"/>
      <c r="G16" s="51" t="s">
        <v>195</v>
      </c>
      <c r="H16" s="102">
        <v>2</v>
      </c>
      <c r="I16" s="102">
        <v>0</v>
      </c>
      <c r="J16" s="138">
        <v>18000000</v>
      </c>
      <c r="K16" s="61" t="s">
        <v>57</v>
      </c>
      <c r="L16" s="65"/>
      <c r="M16" s="370"/>
      <c r="N16" s="65">
        <v>25000000</v>
      </c>
      <c r="O16" s="65"/>
      <c r="P16" s="289"/>
    </row>
    <row r="17" spans="1:16" ht="18" x14ac:dyDescent="0.25">
      <c r="A17" s="284"/>
      <c r="B17" s="282"/>
      <c r="C17" s="289"/>
      <c r="D17" s="331"/>
      <c r="E17" s="326"/>
      <c r="F17" s="357"/>
      <c r="G17" s="94" t="s">
        <v>196</v>
      </c>
      <c r="H17" s="103">
        <v>0</v>
      </c>
      <c r="I17" s="103">
        <v>0</v>
      </c>
      <c r="J17" s="135">
        <v>0</v>
      </c>
      <c r="K17" s="103" t="s">
        <v>57</v>
      </c>
      <c r="L17" s="100"/>
      <c r="M17" s="370"/>
      <c r="N17" s="100"/>
      <c r="O17" s="100"/>
      <c r="P17" s="289"/>
    </row>
    <row r="18" spans="1:16" x14ac:dyDescent="0.25">
      <c r="A18" s="284"/>
      <c r="B18" s="282"/>
      <c r="C18" s="289"/>
      <c r="D18" s="331"/>
      <c r="E18" s="326"/>
      <c r="F18" s="357"/>
      <c r="G18" s="51" t="s">
        <v>197</v>
      </c>
      <c r="H18" s="104">
        <v>1</v>
      </c>
      <c r="I18" s="104">
        <v>1</v>
      </c>
      <c r="J18" s="138">
        <v>270318848</v>
      </c>
      <c r="K18" s="61" t="s">
        <v>57</v>
      </c>
      <c r="L18" s="65"/>
      <c r="M18" s="370"/>
      <c r="N18" s="65">
        <v>199958757</v>
      </c>
      <c r="O18" s="65"/>
      <c r="P18" s="289"/>
    </row>
    <row r="19" spans="1:16" ht="18" x14ac:dyDescent="0.25">
      <c r="A19" s="284"/>
      <c r="B19" s="282"/>
      <c r="C19" s="289"/>
      <c r="D19" s="331"/>
      <c r="E19" s="326"/>
      <c r="F19" s="357"/>
      <c r="G19" s="51" t="s">
        <v>198</v>
      </c>
      <c r="H19" s="102">
        <v>2</v>
      </c>
      <c r="I19" s="102">
        <v>0</v>
      </c>
      <c r="J19" s="138">
        <v>14916254</v>
      </c>
      <c r="K19" s="61" t="s">
        <v>57</v>
      </c>
      <c r="L19" s="65"/>
      <c r="M19" s="370"/>
      <c r="N19" s="65"/>
      <c r="O19" s="65"/>
      <c r="P19" s="289"/>
    </row>
    <row r="20" spans="1:16" ht="18" x14ac:dyDescent="0.25">
      <c r="A20" s="298"/>
      <c r="B20" s="299"/>
      <c r="C20" s="289"/>
      <c r="D20" s="331"/>
      <c r="E20" s="326"/>
      <c r="F20" s="357"/>
      <c r="G20" s="51" t="s">
        <v>199</v>
      </c>
      <c r="H20" s="104">
        <v>5</v>
      </c>
      <c r="I20" s="104">
        <v>5</v>
      </c>
      <c r="J20" s="138">
        <v>145633000</v>
      </c>
      <c r="K20" s="61" t="s">
        <v>57</v>
      </c>
      <c r="L20" s="65"/>
      <c r="M20" s="371"/>
      <c r="N20" s="65">
        <v>55000000</v>
      </c>
      <c r="O20" s="65"/>
      <c r="P20" s="289"/>
    </row>
    <row r="21" spans="1:16" ht="66.75" customHeight="1" x14ac:dyDescent="0.25">
      <c r="A21" s="293" t="s">
        <v>73</v>
      </c>
      <c r="B21" s="310">
        <v>2021004250583</v>
      </c>
      <c r="C21" s="293">
        <v>288</v>
      </c>
      <c r="D21" s="293" t="s">
        <v>75</v>
      </c>
      <c r="E21" s="326">
        <v>97.82</v>
      </c>
      <c r="F21" s="357">
        <v>0.97819999999999996</v>
      </c>
      <c r="G21" s="47" t="s">
        <v>208</v>
      </c>
      <c r="H21" s="105">
        <v>1</v>
      </c>
      <c r="I21" s="105">
        <v>0.38</v>
      </c>
      <c r="J21" s="139"/>
      <c r="K21" s="68" t="s">
        <v>57</v>
      </c>
      <c r="L21" s="182">
        <v>1</v>
      </c>
      <c r="M21" s="277">
        <v>72248314808</v>
      </c>
      <c r="N21" s="72">
        <v>53152114808</v>
      </c>
      <c r="O21" s="260"/>
      <c r="P21" s="293" t="s">
        <v>224</v>
      </c>
    </row>
    <row r="22" spans="1:16" ht="63" customHeight="1" x14ac:dyDescent="0.25">
      <c r="A22" s="293"/>
      <c r="B22" s="310"/>
      <c r="C22" s="293"/>
      <c r="D22" s="293"/>
      <c r="E22" s="326"/>
      <c r="F22" s="357"/>
      <c r="G22" s="63" t="s">
        <v>209</v>
      </c>
      <c r="H22" s="106">
        <v>1</v>
      </c>
      <c r="I22" s="106">
        <v>0.33</v>
      </c>
      <c r="J22" s="140"/>
      <c r="K22" s="68" t="s">
        <v>57</v>
      </c>
      <c r="L22" s="183">
        <v>1</v>
      </c>
      <c r="M22" s="279"/>
      <c r="N22" s="72">
        <v>19096200000</v>
      </c>
      <c r="O22" s="262"/>
      <c r="P22" s="293"/>
    </row>
    <row r="23" spans="1:16" x14ac:dyDescent="0.25">
      <c r="A23" s="283" t="s">
        <v>79</v>
      </c>
      <c r="B23" s="315">
        <v>2020004250202</v>
      </c>
      <c r="C23" s="295">
        <v>301</v>
      </c>
      <c r="D23" s="289" t="s">
        <v>83</v>
      </c>
      <c r="E23" s="330">
        <v>1</v>
      </c>
      <c r="F23" s="335">
        <v>0.5</v>
      </c>
      <c r="G23" s="94" t="s">
        <v>80</v>
      </c>
      <c r="H23" s="103">
        <v>0</v>
      </c>
      <c r="I23" s="103">
        <v>0</v>
      </c>
      <c r="J23" s="135">
        <v>0</v>
      </c>
      <c r="K23" s="103" t="s">
        <v>57</v>
      </c>
      <c r="L23" s="99"/>
      <c r="M23" s="277">
        <v>400000000</v>
      </c>
      <c r="N23" s="100"/>
      <c r="O23" s="100"/>
      <c r="P23" s="289" t="s">
        <v>224</v>
      </c>
    </row>
    <row r="24" spans="1:16" ht="18" x14ac:dyDescent="0.25">
      <c r="A24" s="284"/>
      <c r="B24" s="316"/>
      <c r="C24" s="295"/>
      <c r="D24" s="289"/>
      <c r="E24" s="330"/>
      <c r="F24" s="335"/>
      <c r="G24" s="49" t="s">
        <v>81</v>
      </c>
      <c r="H24" s="92">
        <v>1</v>
      </c>
      <c r="I24" s="92">
        <v>1</v>
      </c>
      <c r="J24" s="134">
        <v>300000000</v>
      </c>
      <c r="K24" s="69" t="s">
        <v>57</v>
      </c>
      <c r="L24" s="66"/>
      <c r="M24" s="278"/>
      <c r="N24" s="100">
        <v>400000000</v>
      </c>
      <c r="O24" s="100"/>
      <c r="P24" s="289"/>
    </row>
    <row r="25" spans="1:16" x14ac:dyDescent="0.25">
      <c r="A25" s="298"/>
      <c r="B25" s="317"/>
      <c r="C25" s="295"/>
      <c r="D25" s="289"/>
      <c r="E25" s="330"/>
      <c r="F25" s="335"/>
      <c r="G25" s="94" t="s">
        <v>82</v>
      </c>
      <c r="H25" s="103">
        <v>0</v>
      </c>
      <c r="I25" s="103">
        <v>0</v>
      </c>
      <c r="J25" s="135">
        <v>0</v>
      </c>
      <c r="K25" s="103" t="s">
        <v>57</v>
      </c>
      <c r="L25" s="99"/>
      <c r="M25" s="279"/>
      <c r="N25" s="100"/>
      <c r="O25" s="100"/>
      <c r="P25" s="289"/>
    </row>
    <row r="26" spans="1:16" x14ac:dyDescent="0.25">
      <c r="A26" s="287" t="s">
        <v>79</v>
      </c>
      <c r="B26" s="312">
        <v>2020004250202</v>
      </c>
      <c r="C26" s="293">
        <v>302</v>
      </c>
      <c r="D26" s="293" t="s">
        <v>84</v>
      </c>
      <c r="E26" s="319">
        <v>11</v>
      </c>
      <c r="F26" s="336">
        <v>0.73333333333333328</v>
      </c>
      <c r="G26" s="107" t="s">
        <v>85</v>
      </c>
      <c r="H26" s="108">
        <v>0</v>
      </c>
      <c r="I26" s="108">
        <v>0</v>
      </c>
      <c r="J26" s="141">
        <v>0</v>
      </c>
      <c r="K26" s="109" t="s">
        <v>57</v>
      </c>
      <c r="L26" s="99"/>
      <c r="M26" s="277">
        <v>220000000</v>
      </c>
      <c r="N26" s="100"/>
      <c r="O26" s="100"/>
      <c r="P26" s="293" t="s">
        <v>224</v>
      </c>
    </row>
    <row r="27" spans="1:16" ht="18" x14ac:dyDescent="0.25">
      <c r="A27" s="301"/>
      <c r="B27" s="313"/>
      <c r="C27" s="293"/>
      <c r="D27" s="293"/>
      <c r="E27" s="319"/>
      <c r="F27" s="336"/>
      <c r="G27" s="107" t="s">
        <v>86</v>
      </c>
      <c r="H27" s="108">
        <v>0</v>
      </c>
      <c r="I27" s="108">
        <v>0</v>
      </c>
      <c r="J27" s="141">
        <v>0</v>
      </c>
      <c r="K27" s="109" t="s">
        <v>57</v>
      </c>
      <c r="L27" s="99"/>
      <c r="M27" s="278"/>
      <c r="N27" s="100"/>
      <c r="O27" s="100"/>
      <c r="P27" s="293"/>
    </row>
    <row r="28" spans="1:16" ht="18" x14ac:dyDescent="0.25">
      <c r="A28" s="301"/>
      <c r="B28" s="313"/>
      <c r="C28" s="293"/>
      <c r="D28" s="293"/>
      <c r="E28" s="319"/>
      <c r="F28" s="336"/>
      <c r="G28" s="107" t="s">
        <v>87</v>
      </c>
      <c r="H28" s="108">
        <v>0</v>
      </c>
      <c r="I28" s="108">
        <v>0</v>
      </c>
      <c r="J28" s="141">
        <v>0</v>
      </c>
      <c r="K28" s="109" t="s">
        <v>57</v>
      </c>
      <c r="L28" s="99"/>
      <c r="M28" s="278"/>
      <c r="N28" s="100"/>
      <c r="O28" s="100"/>
      <c r="P28" s="293"/>
    </row>
    <row r="29" spans="1:16" x14ac:dyDescent="0.25">
      <c r="A29" s="301"/>
      <c r="B29" s="313"/>
      <c r="C29" s="293"/>
      <c r="D29" s="293"/>
      <c r="E29" s="319"/>
      <c r="F29" s="336"/>
      <c r="G29" s="44" t="s">
        <v>88</v>
      </c>
      <c r="H29" s="106">
        <v>10</v>
      </c>
      <c r="I29" s="106">
        <v>7</v>
      </c>
      <c r="J29" s="136">
        <v>529800000</v>
      </c>
      <c r="K29" s="68" t="s">
        <v>57</v>
      </c>
      <c r="L29" s="66"/>
      <c r="M29" s="278"/>
      <c r="N29" s="65"/>
      <c r="O29" s="65"/>
      <c r="P29" s="293"/>
    </row>
    <row r="30" spans="1:16" ht="18" x14ac:dyDescent="0.25">
      <c r="A30" s="288"/>
      <c r="B30" s="314"/>
      <c r="C30" s="293"/>
      <c r="D30" s="293"/>
      <c r="E30" s="319"/>
      <c r="F30" s="336"/>
      <c r="G30" s="44" t="s">
        <v>89</v>
      </c>
      <c r="H30" s="92">
        <v>1</v>
      </c>
      <c r="I30" s="92">
        <v>1</v>
      </c>
      <c r="J30" s="136">
        <v>193600000</v>
      </c>
      <c r="K30" s="68" t="s">
        <v>57</v>
      </c>
      <c r="L30" s="66"/>
      <c r="M30" s="279"/>
      <c r="N30" s="65">
        <v>220000000</v>
      </c>
      <c r="O30" s="65"/>
      <c r="P30" s="293"/>
    </row>
    <row r="31" spans="1:16" ht="54" x14ac:dyDescent="0.25">
      <c r="A31" s="49" t="s">
        <v>79</v>
      </c>
      <c r="B31" s="48">
        <v>2020004250202</v>
      </c>
      <c r="C31" s="49">
        <v>303</v>
      </c>
      <c r="D31" s="49" t="s">
        <v>90</v>
      </c>
      <c r="E31" s="45">
        <v>1</v>
      </c>
      <c r="F31" s="87">
        <v>0.5</v>
      </c>
      <c r="G31" s="52" t="s">
        <v>91</v>
      </c>
      <c r="H31" s="110">
        <v>1</v>
      </c>
      <c r="I31" s="110">
        <v>1</v>
      </c>
      <c r="J31" s="134">
        <v>280867760</v>
      </c>
      <c r="K31" s="70" t="s">
        <v>57</v>
      </c>
      <c r="L31" s="66"/>
      <c r="M31" s="82">
        <v>200000000</v>
      </c>
      <c r="N31" s="72">
        <v>200000000</v>
      </c>
      <c r="O31" s="72"/>
      <c r="P31" s="49" t="s">
        <v>226</v>
      </c>
    </row>
    <row r="32" spans="1:16" ht="27" x14ac:dyDescent="0.25">
      <c r="A32" s="287" t="s">
        <v>79</v>
      </c>
      <c r="B32" s="312">
        <v>2020004250202</v>
      </c>
      <c r="C32" s="296">
        <v>304</v>
      </c>
      <c r="D32" s="328" t="s">
        <v>92</v>
      </c>
      <c r="E32" s="330">
        <v>11</v>
      </c>
      <c r="F32" s="337">
        <v>0.36666666666666664</v>
      </c>
      <c r="G32" s="107" t="s">
        <v>201</v>
      </c>
      <c r="H32" s="111">
        <v>0</v>
      </c>
      <c r="I32" s="111">
        <v>0</v>
      </c>
      <c r="J32" s="141">
        <v>0</v>
      </c>
      <c r="K32" s="112" t="s">
        <v>57</v>
      </c>
      <c r="L32" s="99"/>
      <c r="M32" s="277">
        <v>293765644</v>
      </c>
      <c r="N32" s="100"/>
      <c r="O32" s="100"/>
      <c r="P32" s="293" t="s">
        <v>224</v>
      </c>
    </row>
    <row r="33" spans="1:16" ht="18" x14ac:dyDescent="0.25">
      <c r="A33" s="301"/>
      <c r="B33" s="313"/>
      <c r="C33" s="296"/>
      <c r="D33" s="328"/>
      <c r="E33" s="330"/>
      <c r="F33" s="337"/>
      <c r="G33" s="58" t="s">
        <v>202</v>
      </c>
      <c r="H33" s="76">
        <v>10</v>
      </c>
      <c r="I33" s="76">
        <v>7</v>
      </c>
      <c r="J33" s="136">
        <v>429752000</v>
      </c>
      <c r="K33" s="77" t="s">
        <v>57</v>
      </c>
      <c r="L33" s="66"/>
      <c r="M33" s="278"/>
      <c r="N33" s="65"/>
      <c r="O33" s="65"/>
      <c r="P33" s="293"/>
    </row>
    <row r="34" spans="1:16" ht="18" x14ac:dyDescent="0.25">
      <c r="A34" s="288"/>
      <c r="B34" s="314"/>
      <c r="C34" s="296"/>
      <c r="D34" s="328"/>
      <c r="E34" s="330"/>
      <c r="F34" s="337"/>
      <c r="G34" s="58" t="s">
        <v>203</v>
      </c>
      <c r="H34" s="113">
        <v>8</v>
      </c>
      <c r="I34" s="113">
        <v>0</v>
      </c>
      <c r="J34" s="136">
        <v>196952528</v>
      </c>
      <c r="K34" s="77" t="s">
        <v>57</v>
      </c>
      <c r="L34" s="66"/>
      <c r="M34" s="279"/>
      <c r="N34" s="65">
        <v>293765644</v>
      </c>
      <c r="O34" s="65"/>
      <c r="P34" s="293"/>
    </row>
    <row r="35" spans="1:16" ht="18" x14ac:dyDescent="0.25">
      <c r="A35" s="283" t="s">
        <v>79</v>
      </c>
      <c r="B35" s="315">
        <v>2020004250202</v>
      </c>
      <c r="C35" s="289">
        <v>305</v>
      </c>
      <c r="D35" s="331" t="s">
        <v>93</v>
      </c>
      <c r="E35" s="319">
        <v>1.6</v>
      </c>
      <c r="F35" s="336">
        <f>+E35/3</f>
        <v>0.53333333333333333</v>
      </c>
      <c r="G35" s="51" t="s">
        <v>204</v>
      </c>
      <c r="H35" s="114">
        <v>1</v>
      </c>
      <c r="I35" s="114">
        <v>1</v>
      </c>
      <c r="J35" s="138">
        <v>67000000</v>
      </c>
      <c r="K35" s="70" t="s">
        <v>57</v>
      </c>
      <c r="L35" s="66"/>
      <c r="M35" s="277">
        <v>89200000</v>
      </c>
      <c r="N35" s="65">
        <v>29200000</v>
      </c>
      <c r="O35" s="65"/>
      <c r="P35" s="289" t="s">
        <v>224</v>
      </c>
    </row>
    <row r="36" spans="1:16" ht="18" x14ac:dyDescent="0.25">
      <c r="A36" s="284"/>
      <c r="B36" s="316"/>
      <c r="C36" s="289"/>
      <c r="D36" s="331"/>
      <c r="E36" s="319"/>
      <c r="F36" s="336"/>
      <c r="G36" s="51" t="s">
        <v>205</v>
      </c>
      <c r="H36" s="115">
        <v>1</v>
      </c>
      <c r="I36" s="115">
        <v>0</v>
      </c>
      <c r="J36" s="138">
        <v>83000000</v>
      </c>
      <c r="K36" s="70" t="s">
        <v>57</v>
      </c>
      <c r="L36" s="91"/>
      <c r="M36" s="278"/>
      <c r="N36" s="65">
        <v>60000000</v>
      </c>
      <c r="O36" s="65"/>
      <c r="P36" s="289"/>
    </row>
    <row r="37" spans="1:16" x14ac:dyDescent="0.25">
      <c r="J37" s="155">
        <f>SUM(J3:J36)</f>
        <v>18093215574</v>
      </c>
      <c r="M37" s="85">
        <f>SUM(M3:M36)</f>
        <v>86974037268</v>
      </c>
    </row>
  </sheetData>
  <mergeCells count="76">
    <mergeCell ref="A3:A9"/>
    <mergeCell ref="B3:B9"/>
    <mergeCell ref="C3:C9"/>
    <mergeCell ref="D3:D9"/>
    <mergeCell ref="E3:E9"/>
    <mergeCell ref="A1:A2"/>
    <mergeCell ref="B1:B2"/>
    <mergeCell ref="C1:C2"/>
    <mergeCell ref="D1:D2"/>
    <mergeCell ref="E1:F1"/>
    <mergeCell ref="P1:P2"/>
    <mergeCell ref="G1:G2"/>
    <mergeCell ref="P10:P11"/>
    <mergeCell ref="M3:M9"/>
    <mergeCell ref="P3:P9"/>
    <mergeCell ref="M10:M11"/>
    <mergeCell ref="O10:O11"/>
    <mergeCell ref="M21:M22"/>
    <mergeCell ref="H1:J1"/>
    <mergeCell ref="K1:N1"/>
    <mergeCell ref="O1:O2"/>
    <mergeCell ref="F3:F9"/>
    <mergeCell ref="F10:F11"/>
    <mergeCell ref="P21:P22"/>
    <mergeCell ref="A12:A20"/>
    <mergeCell ref="B12:B20"/>
    <mergeCell ref="C12:C20"/>
    <mergeCell ref="D12:D20"/>
    <mergeCell ref="E12:E20"/>
    <mergeCell ref="F12:F20"/>
    <mergeCell ref="O21:O22"/>
    <mergeCell ref="M12:M20"/>
    <mergeCell ref="P12:P20"/>
    <mergeCell ref="A21:A22"/>
    <mergeCell ref="B21:B22"/>
    <mergeCell ref="C21:C22"/>
    <mergeCell ref="D21:D22"/>
    <mergeCell ref="E21:E22"/>
    <mergeCell ref="F21:F22"/>
    <mergeCell ref="A10:A11"/>
    <mergeCell ref="B10:B11"/>
    <mergeCell ref="C10:C11"/>
    <mergeCell ref="D10:D11"/>
    <mergeCell ref="E10:E11"/>
    <mergeCell ref="F23:F25"/>
    <mergeCell ref="M23:M25"/>
    <mergeCell ref="P23:P25"/>
    <mergeCell ref="A26:A30"/>
    <mergeCell ref="B26:B30"/>
    <mergeCell ref="C26:C30"/>
    <mergeCell ref="D26:D30"/>
    <mergeCell ref="E26:E30"/>
    <mergeCell ref="F26:F30"/>
    <mergeCell ref="M26:M30"/>
    <mergeCell ref="P26:P30"/>
    <mergeCell ref="A23:A25"/>
    <mergeCell ref="B23:B25"/>
    <mergeCell ref="C23:C25"/>
    <mergeCell ref="D23:D25"/>
    <mergeCell ref="E23:E25"/>
    <mergeCell ref="F32:F34"/>
    <mergeCell ref="M32:M34"/>
    <mergeCell ref="P32:P34"/>
    <mergeCell ref="A35:A36"/>
    <mergeCell ref="B35:B36"/>
    <mergeCell ref="C35:C36"/>
    <mergeCell ref="D35:D36"/>
    <mergeCell ref="E35:E36"/>
    <mergeCell ref="F35:F36"/>
    <mergeCell ref="M35:M36"/>
    <mergeCell ref="P35:P36"/>
    <mergeCell ref="A32:A34"/>
    <mergeCell ref="B32:B34"/>
    <mergeCell ref="C32:C34"/>
    <mergeCell ref="D32:D34"/>
    <mergeCell ref="E32:E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zoomScale="90" zoomScaleNormal="90" workbookViewId="0">
      <pane xSplit="4" ySplit="2" topLeftCell="H3" activePane="bottomRight" state="frozen"/>
      <selection pane="topRight" activeCell="E1" sqref="E1"/>
      <selection pane="bottomLeft" activeCell="A3" sqref="A3"/>
      <selection pane="bottomRight" activeCell="H4" sqref="H4"/>
    </sheetView>
  </sheetViews>
  <sheetFormatPr baseColWidth="10" defaultRowHeight="15" x14ac:dyDescent="0.25"/>
  <cols>
    <col min="1" max="1" width="17" style="43" customWidth="1"/>
    <col min="2" max="2" width="12.42578125" style="35" customWidth="1"/>
    <col min="3" max="3" width="6" style="35" customWidth="1"/>
    <col min="4" max="4" width="20.140625" style="36" customWidth="1"/>
    <col min="5" max="5" width="12" style="35" customWidth="1"/>
    <col min="6" max="6" width="14.5703125" style="86" customWidth="1"/>
    <col min="7" max="7" width="26.5703125" style="50" customWidth="1"/>
    <col min="8" max="8" width="16.5703125" style="43" customWidth="1"/>
    <col min="9" max="9" width="14.7109375" style="43" customWidth="1"/>
    <col min="10" max="10" width="15.28515625" style="153" customWidth="1"/>
    <col min="11" max="11" width="7.5703125" style="43" customWidth="1"/>
    <col min="12" max="12" width="14.42578125" style="169" customWidth="1"/>
    <col min="13" max="13" width="17" style="83" customWidth="1"/>
    <col min="14" max="15" width="17.28515625" style="35" customWidth="1"/>
    <col min="16" max="16" width="20.140625" style="36" customWidth="1"/>
    <col min="17" max="16384" width="11.42578125" style="1"/>
  </cols>
  <sheetData>
    <row r="1" spans="1:16" ht="31.5" customHeight="1" x14ac:dyDescent="0.25">
      <c r="A1" s="302" t="s">
        <v>49</v>
      </c>
      <c r="B1" s="302" t="s">
        <v>50</v>
      </c>
      <c r="C1" s="303" t="s">
        <v>52</v>
      </c>
      <c r="D1" s="327" t="s">
        <v>45</v>
      </c>
      <c r="E1" s="345" t="s">
        <v>221</v>
      </c>
      <c r="F1" s="346"/>
      <c r="G1" s="302" t="s">
        <v>46</v>
      </c>
      <c r="H1" s="363" t="s">
        <v>212</v>
      </c>
      <c r="I1" s="364"/>
      <c r="J1" s="365"/>
      <c r="K1" s="263" t="s">
        <v>179</v>
      </c>
      <c r="L1" s="264"/>
      <c r="M1" s="264"/>
      <c r="N1" s="264"/>
      <c r="O1" s="161" t="s">
        <v>231</v>
      </c>
      <c r="P1" s="327" t="s">
        <v>222</v>
      </c>
    </row>
    <row r="2" spans="1:16" ht="18" customHeight="1" x14ac:dyDescent="0.25">
      <c r="A2" s="302"/>
      <c r="B2" s="302"/>
      <c r="C2" s="304"/>
      <c r="D2" s="327"/>
      <c r="E2" s="88" t="s">
        <v>211</v>
      </c>
      <c r="F2" s="89" t="s">
        <v>210</v>
      </c>
      <c r="G2" s="302"/>
      <c r="H2" s="158" t="s">
        <v>229</v>
      </c>
      <c r="I2" s="158" t="s">
        <v>220</v>
      </c>
      <c r="J2" s="81" t="s">
        <v>230</v>
      </c>
      <c r="K2" s="131" t="s">
        <v>78</v>
      </c>
      <c r="L2" s="162" t="s">
        <v>47</v>
      </c>
      <c r="M2" s="133" t="s">
        <v>185</v>
      </c>
      <c r="N2" s="131" t="s">
        <v>48</v>
      </c>
      <c r="O2" s="131"/>
      <c r="P2" s="327"/>
    </row>
    <row r="3" spans="1:16" s="95" customFormat="1" ht="46.5" customHeight="1" x14ac:dyDescent="0.25">
      <c r="A3" s="283" t="s">
        <v>207</v>
      </c>
      <c r="B3" s="315">
        <v>2020004250236</v>
      </c>
      <c r="C3" s="283">
        <v>319</v>
      </c>
      <c r="D3" s="283" t="s">
        <v>111</v>
      </c>
      <c r="E3" s="323">
        <v>95</v>
      </c>
      <c r="F3" s="341">
        <f>+E3/100</f>
        <v>0.95</v>
      </c>
      <c r="G3" s="120" t="s">
        <v>112</v>
      </c>
      <c r="H3" s="120">
        <v>0</v>
      </c>
      <c r="I3" s="120">
        <v>0</v>
      </c>
      <c r="J3" s="144">
        <v>0</v>
      </c>
      <c r="K3" s="94" t="s">
        <v>57</v>
      </c>
      <c r="L3" s="165"/>
      <c r="M3" s="277">
        <v>184495988</v>
      </c>
      <c r="N3" s="117"/>
      <c r="O3" s="100"/>
      <c r="P3" s="283" t="s">
        <v>227</v>
      </c>
    </row>
    <row r="4" spans="1:16" s="95" customFormat="1" ht="34.5" customHeight="1" x14ac:dyDescent="0.25">
      <c r="A4" s="284"/>
      <c r="B4" s="316"/>
      <c r="C4" s="284"/>
      <c r="D4" s="284"/>
      <c r="E4" s="324"/>
      <c r="F4" s="342"/>
      <c r="G4" s="121" t="s">
        <v>113</v>
      </c>
      <c r="H4" s="94">
        <v>0</v>
      </c>
      <c r="I4" s="94">
        <v>0</v>
      </c>
      <c r="J4" s="145">
        <v>0</v>
      </c>
      <c r="K4" s="94" t="s">
        <v>57</v>
      </c>
      <c r="L4" s="165"/>
      <c r="M4" s="278"/>
      <c r="N4" s="117"/>
      <c r="O4" s="100"/>
      <c r="P4" s="284"/>
    </row>
    <row r="5" spans="1:16" ht="34.5" customHeight="1" x14ac:dyDescent="0.25">
      <c r="A5" s="284"/>
      <c r="B5" s="316"/>
      <c r="C5" s="284"/>
      <c r="D5" s="284"/>
      <c r="E5" s="324"/>
      <c r="F5" s="342"/>
      <c r="G5" s="61" t="s">
        <v>114</v>
      </c>
      <c r="H5" s="118">
        <v>1</v>
      </c>
      <c r="I5" s="118">
        <v>1</v>
      </c>
      <c r="J5" s="146">
        <v>5000000</v>
      </c>
      <c r="K5" s="51" t="s">
        <v>57</v>
      </c>
      <c r="L5" s="166"/>
      <c r="M5" s="278"/>
      <c r="N5" s="71"/>
      <c r="O5" s="65"/>
      <c r="P5" s="284"/>
    </row>
    <row r="6" spans="1:16" s="95" customFormat="1" ht="34.5" customHeight="1" x14ac:dyDescent="0.25">
      <c r="A6" s="284"/>
      <c r="B6" s="316"/>
      <c r="C6" s="284"/>
      <c r="D6" s="284"/>
      <c r="E6" s="324"/>
      <c r="F6" s="342"/>
      <c r="G6" s="122" t="s">
        <v>115</v>
      </c>
      <c r="H6" s="122">
        <v>0</v>
      </c>
      <c r="I6" s="122">
        <v>0</v>
      </c>
      <c r="J6" s="147">
        <v>0</v>
      </c>
      <c r="K6" s="94" t="s">
        <v>57</v>
      </c>
      <c r="L6" s="165"/>
      <c r="M6" s="278"/>
      <c r="N6" s="117"/>
      <c r="O6" s="100"/>
      <c r="P6" s="284"/>
    </row>
    <row r="7" spans="1:16" s="95" customFormat="1" ht="34.5" customHeight="1" x14ac:dyDescent="0.25">
      <c r="A7" s="284"/>
      <c r="B7" s="316"/>
      <c r="C7" s="284"/>
      <c r="D7" s="284"/>
      <c r="E7" s="324"/>
      <c r="F7" s="342"/>
      <c r="G7" s="122" t="s">
        <v>116</v>
      </c>
      <c r="H7" s="122">
        <v>0</v>
      </c>
      <c r="I7" s="122">
        <v>0</v>
      </c>
      <c r="J7" s="147">
        <v>0</v>
      </c>
      <c r="K7" s="94" t="s">
        <v>57</v>
      </c>
      <c r="L7" s="165"/>
      <c r="M7" s="278"/>
      <c r="N7" s="117"/>
      <c r="O7" s="100"/>
      <c r="P7" s="284"/>
    </row>
    <row r="8" spans="1:16" ht="34.5" customHeight="1" x14ac:dyDescent="0.25">
      <c r="A8" s="284"/>
      <c r="B8" s="316"/>
      <c r="C8" s="284"/>
      <c r="D8" s="284"/>
      <c r="E8" s="324"/>
      <c r="F8" s="342"/>
      <c r="G8" s="62" t="s">
        <v>117</v>
      </c>
      <c r="H8" s="123">
        <v>1</v>
      </c>
      <c r="I8" s="123">
        <v>0</v>
      </c>
      <c r="J8" s="148">
        <v>44714286</v>
      </c>
      <c r="K8" s="51" t="s">
        <v>57</v>
      </c>
      <c r="L8" s="166"/>
      <c r="M8" s="278"/>
      <c r="N8" s="71"/>
      <c r="O8" s="65"/>
      <c r="P8" s="284"/>
    </row>
    <row r="9" spans="1:16" s="95" customFormat="1" ht="34.5" customHeight="1" x14ac:dyDescent="0.25">
      <c r="A9" s="284"/>
      <c r="B9" s="316"/>
      <c r="C9" s="284"/>
      <c r="D9" s="284"/>
      <c r="E9" s="324"/>
      <c r="F9" s="342"/>
      <c r="G9" s="122" t="s">
        <v>118</v>
      </c>
      <c r="H9" s="122">
        <v>0</v>
      </c>
      <c r="I9" s="122">
        <v>0</v>
      </c>
      <c r="J9" s="147">
        <v>0</v>
      </c>
      <c r="K9" s="94" t="s">
        <v>57</v>
      </c>
      <c r="L9" s="165"/>
      <c r="M9" s="278"/>
      <c r="N9" s="117"/>
      <c r="O9" s="100"/>
      <c r="P9" s="284"/>
    </row>
    <row r="10" spans="1:16" ht="34.5" customHeight="1" x14ac:dyDescent="0.25">
      <c r="A10" s="298"/>
      <c r="B10" s="317"/>
      <c r="C10" s="298"/>
      <c r="D10" s="298"/>
      <c r="E10" s="325"/>
      <c r="F10" s="343"/>
      <c r="G10" s="62" t="s">
        <v>119</v>
      </c>
      <c r="H10" s="124">
        <v>1</v>
      </c>
      <c r="I10" s="124">
        <v>1</v>
      </c>
      <c r="J10" s="148">
        <v>550285714</v>
      </c>
      <c r="K10" s="51" t="s">
        <v>57</v>
      </c>
      <c r="L10" s="166"/>
      <c r="M10" s="279"/>
      <c r="N10" s="71"/>
      <c r="O10" s="65"/>
      <c r="P10" s="298"/>
    </row>
    <row r="11" spans="1:16" ht="33.75" customHeight="1" x14ac:dyDescent="0.25">
      <c r="A11" s="293" t="s">
        <v>120</v>
      </c>
      <c r="B11" s="310">
        <v>2020004250263</v>
      </c>
      <c r="C11" s="293">
        <v>324</v>
      </c>
      <c r="D11" s="293" t="s">
        <v>121</v>
      </c>
      <c r="E11" s="319">
        <v>0.5</v>
      </c>
      <c r="F11" s="344">
        <f>+E11/1</f>
        <v>0.5</v>
      </c>
      <c r="G11" s="156" t="s">
        <v>122</v>
      </c>
      <c r="H11" s="79">
        <v>1</v>
      </c>
      <c r="I11" s="79">
        <v>0</v>
      </c>
      <c r="J11" s="136">
        <v>179714286</v>
      </c>
      <c r="K11" s="64" t="s">
        <v>57</v>
      </c>
      <c r="L11" s="167"/>
      <c r="M11" s="318">
        <v>100000000</v>
      </c>
      <c r="N11" s="65"/>
      <c r="O11" s="65"/>
      <c r="P11" s="293" t="s">
        <v>227</v>
      </c>
    </row>
    <row r="12" spans="1:16" x14ac:dyDescent="0.25">
      <c r="A12" s="293"/>
      <c r="B12" s="310"/>
      <c r="C12" s="293"/>
      <c r="D12" s="293"/>
      <c r="E12" s="319"/>
      <c r="F12" s="344"/>
      <c r="G12" s="156" t="s">
        <v>123</v>
      </c>
      <c r="H12" s="159">
        <v>1</v>
      </c>
      <c r="I12" s="159">
        <v>1</v>
      </c>
      <c r="J12" s="136">
        <v>20285714</v>
      </c>
      <c r="K12" s="64" t="s">
        <v>57</v>
      </c>
      <c r="L12" s="167"/>
      <c r="M12" s="318"/>
      <c r="N12" s="65"/>
      <c r="O12" s="65"/>
      <c r="P12" s="293"/>
    </row>
    <row r="13" spans="1:16" s="95" customFormat="1" ht="38.25" customHeight="1" x14ac:dyDescent="0.25">
      <c r="A13" s="293"/>
      <c r="B13" s="310"/>
      <c r="C13" s="293"/>
      <c r="D13" s="293"/>
      <c r="E13" s="319"/>
      <c r="F13" s="344"/>
      <c r="G13" s="107" t="s">
        <v>124</v>
      </c>
      <c r="H13" s="107">
        <v>0</v>
      </c>
      <c r="I13" s="107">
        <v>0</v>
      </c>
      <c r="J13" s="141">
        <v>0</v>
      </c>
      <c r="K13" s="98" t="s">
        <v>57</v>
      </c>
      <c r="L13" s="168"/>
      <c r="M13" s="318"/>
      <c r="N13" s="100"/>
      <c r="O13" s="100"/>
      <c r="P13" s="293"/>
    </row>
    <row r="14" spans="1:16" ht="81" customHeight="1" x14ac:dyDescent="0.25">
      <c r="A14" s="283" t="s">
        <v>131</v>
      </c>
      <c r="B14" s="281">
        <v>2020004250316</v>
      </c>
      <c r="C14" s="289">
        <v>344</v>
      </c>
      <c r="D14" s="289" t="s">
        <v>132</v>
      </c>
      <c r="E14" s="326">
        <v>1</v>
      </c>
      <c r="F14" s="358">
        <v>1</v>
      </c>
      <c r="G14" s="157" t="s">
        <v>134</v>
      </c>
      <c r="H14" s="159">
        <v>1</v>
      </c>
      <c r="I14" s="159">
        <v>1</v>
      </c>
      <c r="J14" s="134">
        <v>40000000</v>
      </c>
      <c r="K14" s="160" t="s">
        <v>57</v>
      </c>
      <c r="L14" s="167"/>
      <c r="M14" s="318">
        <v>100000000</v>
      </c>
      <c r="N14" s="73"/>
      <c r="O14" s="73"/>
      <c r="P14" s="289" t="s">
        <v>227</v>
      </c>
    </row>
    <row r="15" spans="1:16" s="95" customFormat="1" ht="15" customHeight="1" x14ac:dyDescent="0.25">
      <c r="A15" s="298"/>
      <c r="B15" s="299"/>
      <c r="C15" s="289"/>
      <c r="D15" s="289"/>
      <c r="E15" s="326"/>
      <c r="F15" s="358"/>
      <c r="G15" s="94" t="s">
        <v>135</v>
      </c>
      <c r="H15" s="94">
        <v>0</v>
      </c>
      <c r="I15" s="94">
        <v>0</v>
      </c>
      <c r="J15" s="135">
        <v>0</v>
      </c>
      <c r="K15" s="129" t="s">
        <v>57</v>
      </c>
      <c r="L15" s="168"/>
      <c r="M15" s="318"/>
      <c r="N15" s="130"/>
      <c r="O15" s="130"/>
      <c r="P15" s="289"/>
    </row>
    <row r="16" spans="1:16" s="95" customFormat="1" ht="18" customHeight="1" x14ac:dyDescent="0.25">
      <c r="A16" s="366" t="s">
        <v>139</v>
      </c>
      <c r="B16" s="294">
        <v>2020004250317</v>
      </c>
      <c r="C16" s="374">
        <v>346</v>
      </c>
      <c r="D16" s="366" t="s">
        <v>141</v>
      </c>
      <c r="E16" s="330">
        <v>0.6</v>
      </c>
      <c r="F16" s="335">
        <f>+E16/1</f>
        <v>0.6</v>
      </c>
      <c r="G16" s="98" t="s">
        <v>142</v>
      </c>
      <c r="H16" s="98">
        <v>0</v>
      </c>
      <c r="I16" s="98">
        <v>0</v>
      </c>
      <c r="J16" s="137">
        <v>0</v>
      </c>
      <c r="K16" s="175" t="s">
        <v>57</v>
      </c>
      <c r="L16" s="168"/>
      <c r="M16" s="318">
        <v>200000000</v>
      </c>
      <c r="N16" s="130"/>
      <c r="O16" s="130"/>
      <c r="P16" s="289" t="s">
        <v>227</v>
      </c>
    </row>
    <row r="17" spans="1:16" s="95" customFormat="1" x14ac:dyDescent="0.25">
      <c r="A17" s="366"/>
      <c r="B17" s="294"/>
      <c r="C17" s="374"/>
      <c r="D17" s="366"/>
      <c r="E17" s="330"/>
      <c r="F17" s="335"/>
      <c r="G17" s="98" t="s">
        <v>143</v>
      </c>
      <c r="H17" s="98">
        <v>0</v>
      </c>
      <c r="I17" s="98">
        <v>0</v>
      </c>
      <c r="J17" s="137">
        <v>0</v>
      </c>
      <c r="K17" s="175" t="s">
        <v>57</v>
      </c>
      <c r="L17" s="168"/>
      <c r="M17" s="318"/>
      <c r="N17" s="130"/>
      <c r="O17" s="130"/>
      <c r="P17" s="289"/>
    </row>
    <row r="18" spans="1:16" s="95" customFormat="1" ht="43.5" customHeight="1" x14ac:dyDescent="0.25">
      <c r="A18" s="366"/>
      <c r="B18" s="294"/>
      <c r="C18" s="374"/>
      <c r="D18" s="366"/>
      <c r="E18" s="330"/>
      <c r="F18" s="335"/>
      <c r="G18" s="98" t="s">
        <v>144</v>
      </c>
      <c r="H18" s="98">
        <v>0</v>
      </c>
      <c r="I18" s="98">
        <v>0</v>
      </c>
      <c r="J18" s="137">
        <v>0</v>
      </c>
      <c r="K18" s="175" t="s">
        <v>57</v>
      </c>
      <c r="L18" s="168"/>
      <c r="M18" s="318"/>
      <c r="N18" s="130"/>
      <c r="O18" s="130"/>
      <c r="P18" s="289"/>
    </row>
    <row r="19" spans="1:16" ht="43.5" customHeight="1" x14ac:dyDescent="0.25">
      <c r="A19" s="366"/>
      <c r="B19" s="294"/>
      <c r="C19" s="374"/>
      <c r="D19" s="366"/>
      <c r="E19" s="330"/>
      <c r="F19" s="335"/>
      <c r="G19" s="64" t="s">
        <v>219</v>
      </c>
      <c r="H19" s="127">
        <v>1</v>
      </c>
      <c r="I19" s="127">
        <v>0</v>
      </c>
      <c r="J19" s="150">
        <v>100000000</v>
      </c>
      <c r="K19" s="176" t="s">
        <v>57</v>
      </c>
      <c r="L19" s="167"/>
      <c r="M19" s="318"/>
      <c r="N19" s="74"/>
      <c r="O19" s="74"/>
      <c r="P19" s="289"/>
    </row>
    <row r="20" spans="1:16" x14ac:dyDescent="0.25">
      <c r="J20" s="155">
        <f>SUM(J3:J19)</f>
        <v>940000000</v>
      </c>
      <c r="M20" s="85">
        <f>SUM(M3:M19)</f>
        <v>584495988</v>
      </c>
    </row>
  </sheetData>
  <autoFilter ref="A2:P20"/>
  <mergeCells count="41">
    <mergeCell ref="F16:F19"/>
    <mergeCell ref="M16:M19"/>
    <mergeCell ref="P16:P19"/>
    <mergeCell ref="A14:A15"/>
    <mergeCell ref="B14:B15"/>
    <mergeCell ref="C14:C15"/>
    <mergeCell ref="D14:D15"/>
    <mergeCell ref="E14:E15"/>
    <mergeCell ref="F14:F15"/>
    <mergeCell ref="M14:M15"/>
    <mergeCell ref="P14:P15"/>
    <mergeCell ref="A16:A19"/>
    <mergeCell ref="B16:B19"/>
    <mergeCell ref="C16:C19"/>
    <mergeCell ref="D16:D19"/>
    <mergeCell ref="E16:E19"/>
    <mergeCell ref="A11:A13"/>
    <mergeCell ref="B11:B13"/>
    <mergeCell ref="C11:C13"/>
    <mergeCell ref="D11:D13"/>
    <mergeCell ref="E11:E13"/>
    <mergeCell ref="F11:F13"/>
    <mergeCell ref="M11:M13"/>
    <mergeCell ref="P11:P13"/>
    <mergeCell ref="M3:M10"/>
    <mergeCell ref="P3:P10"/>
    <mergeCell ref="F3:F10"/>
    <mergeCell ref="A3:A10"/>
    <mergeCell ref="B3:B10"/>
    <mergeCell ref="C3:C10"/>
    <mergeCell ref="D3:D10"/>
    <mergeCell ref="E3:E10"/>
    <mergeCell ref="H1:J1"/>
    <mergeCell ref="K1:N1"/>
    <mergeCell ref="P1:P2"/>
    <mergeCell ref="A1:A2"/>
    <mergeCell ref="B1:B2"/>
    <mergeCell ref="C1:C2"/>
    <mergeCell ref="D1:D2"/>
    <mergeCell ref="E1:F1"/>
    <mergeCell ref="G1:G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zoomScale="90" zoomScaleNormal="9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3" sqref="A3:A7"/>
    </sheetView>
  </sheetViews>
  <sheetFormatPr baseColWidth="10" defaultRowHeight="15" x14ac:dyDescent="0.25"/>
  <cols>
    <col min="1" max="1" width="17" style="43" customWidth="1"/>
    <col min="2" max="2" width="12.42578125" style="35" customWidth="1"/>
    <col min="3" max="3" width="6" style="35" customWidth="1"/>
    <col min="4" max="4" width="20.140625" style="36" customWidth="1"/>
    <col min="5" max="5" width="12" style="35" customWidth="1"/>
    <col min="6" max="6" width="14.5703125" style="86" customWidth="1"/>
    <col min="7" max="7" width="26.5703125" style="50" customWidth="1"/>
    <col min="8" max="8" width="16.5703125" style="43" customWidth="1"/>
    <col min="9" max="9" width="14.7109375" style="43" customWidth="1"/>
    <col min="10" max="10" width="15.28515625" style="153" customWidth="1"/>
    <col min="11" max="11" width="7.5703125" style="43" customWidth="1"/>
    <col min="12" max="12" width="14.42578125" style="169" customWidth="1"/>
    <col min="13" max="13" width="17" style="83" customWidth="1"/>
    <col min="14" max="15" width="17.28515625" style="35" customWidth="1"/>
    <col min="16" max="16" width="20.140625" style="36" customWidth="1"/>
    <col min="17" max="16384" width="11.42578125" style="1"/>
  </cols>
  <sheetData>
    <row r="1" spans="1:16" ht="31.5" customHeight="1" x14ac:dyDescent="0.25">
      <c r="A1" s="302" t="s">
        <v>49</v>
      </c>
      <c r="B1" s="302" t="s">
        <v>50</v>
      </c>
      <c r="C1" s="303" t="s">
        <v>52</v>
      </c>
      <c r="D1" s="327" t="s">
        <v>45</v>
      </c>
      <c r="E1" s="345" t="s">
        <v>221</v>
      </c>
      <c r="F1" s="346"/>
      <c r="G1" s="302" t="s">
        <v>46</v>
      </c>
      <c r="H1" s="363" t="s">
        <v>212</v>
      </c>
      <c r="I1" s="364"/>
      <c r="J1" s="365"/>
      <c r="K1" s="263" t="s">
        <v>179</v>
      </c>
      <c r="L1" s="264"/>
      <c r="M1" s="264"/>
      <c r="N1" s="264"/>
      <c r="O1" s="161" t="s">
        <v>231</v>
      </c>
      <c r="P1" s="327" t="s">
        <v>222</v>
      </c>
    </row>
    <row r="2" spans="1:16" ht="18" customHeight="1" x14ac:dyDescent="0.25">
      <c r="A2" s="302"/>
      <c r="B2" s="302"/>
      <c r="C2" s="304"/>
      <c r="D2" s="327"/>
      <c r="E2" s="88" t="s">
        <v>211</v>
      </c>
      <c r="F2" s="89" t="s">
        <v>210</v>
      </c>
      <c r="G2" s="302"/>
      <c r="H2" s="173" t="s">
        <v>229</v>
      </c>
      <c r="I2" s="173" t="s">
        <v>220</v>
      </c>
      <c r="J2" s="81" t="s">
        <v>230</v>
      </c>
      <c r="K2" s="131" t="s">
        <v>78</v>
      </c>
      <c r="L2" s="162" t="s">
        <v>47</v>
      </c>
      <c r="M2" s="133" t="s">
        <v>185</v>
      </c>
      <c r="N2" s="131" t="s">
        <v>48</v>
      </c>
      <c r="O2" s="131"/>
      <c r="P2" s="327"/>
    </row>
    <row r="3" spans="1:16" ht="36" customHeight="1" x14ac:dyDescent="0.25">
      <c r="A3" s="287" t="s">
        <v>70</v>
      </c>
      <c r="B3" s="285">
        <v>2021004250562</v>
      </c>
      <c r="C3" s="293">
        <v>321</v>
      </c>
      <c r="D3" s="293" t="s">
        <v>71</v>
      </c>
      <c r="E3" s="319">
        <v>15</v>
      </c>
      <c r="F3" s="344">
        <f>+E3/30</f>
        <v>0.5</v>
      </c>
      <c r="G3" s="174" t="s">
        <v>215</v>
      </c>
      <c r="H3" s="125">
        <v>1</v>
      </c>
      <c r="I3" s="125">
        <v>0</v>
      </c>
      <c r="J3" s="140">
        <v>44650000</v>
      </c>
      <c r="K3" s="68" t="s">
        <v>57</v>
      </c>
      <c r="L3" s="163"/>
      <c r="M3" s="277">
        <v>92000000</v>
      </c>
      <c r="N3" s="65"/>
      <c r="O3" s="65"/>
      <c r="P3" s="293" t="s">
        <v>228</v>
      </c>
    </row>
    <row r="4" spans="1:16" ht="36" customHeight="1" x14ac:dyDescent="0.25">
      <c r="A4" s="301"/>
      <c r="B4" s="300"/>
      <c r="C4" s="293"/>
      <c r="D4" s="293"/>
      <c r="E4" s="319"/>
      <c r="F4" s="344"/>
      <c r="G4" s="174" t="s">
        <v>213</v>
      </c>
      <c r="H4" s="125">
        <v>1</v>
      </c>
      <c r="I4" s="125">
        <v>0</v>
      </c>
      <c r="J4" s="140">
        <v>60900000</v>
      </c>
      <c r="K4" s="68"/>
      <c r="L4" s="163"/>
      <c r="M4" s="278"/>
      <c r="N4" s="65"/>
      <c r="O4" s="65"/>
      <c r="P4" s="293"/>
    </row>
    <row r="5" spans="1:16" s="95" customFormat="1" ht="36" customHeight="1" x14ac:dyDescent="0.25">
      <c r="A5" s="301"/>
      <c r="B5" s="300"/>
      <c r="C5" s="293"/>
      <c r="D5" s="293"/>
      <c r="E5" s="319"/>
      <c r="F5" s="344"/>
      <c r="G5" s="98" t="s">
        <v>214</v>
      </c>
      <c r="H5" s="109">
        <v>0</v>
      </c>
      <c r="I5" s="109">
        <v>0</v>
      </c>
      <c r="J5" s="137">
        <v>0</v>
      </c>
      <c r="K5" s="109"/>
      <c r="L5" s="164"/>
      <c r="M5" s="278"/>
      <c r="N5" s="100"/>
      <c r="O5" s="100"/>
      <c r="P5" s="293"/>
    </row>
    <row r="6" spans="1:16" ht="27" x14ac:dyDescent="0.25">
      <c r="A6" s="301"/>
      <c r="B6" s="300"/>
      <c r="C6" s="293"/>
      <c r="D6" s="293"/>
      <c r="E6" s="319"/>
      <c r="F6" s="344"/>
      <c r="G6" s="174" t="s">
        <v>217</v>
      </c>
      <c r="H6" s="125">
        <v>15</v>
      </c>
      <c r="I6" s="125">
        <v>0</v>
      </c>
      <c r="J6" s="140">
        <v>19500000</v>
      </c>
      <c r="K6" s="68" t="s">
        <v>57</v>
      </c>
      <c r="L6" s="163"/>
      <c r="M6" s="278"/>
      <c r="N6" s="65"/>
      <c r="O6" s="65"/>
      <c r="P6" s="293"/>
    </row>
    <row r="7" spans="1:16" ht="27" x14ac:dyDescent="0.25">
      <c r="A7" s="288"/>
      <c r="B7" s="286"/>
      <c r="C7" s="293"/>
      <c r="D7" s="293"/>
      <c r="E7" s="319"/>
      <c r="F7" s="344"/>
      <c r="G7" s="174" t="s">
        <v>216</v>
      </c>
      <c r="H7" s="106">
        <v>16</v>
      </c>
      <c r="I7" s="106">
        <v>10</v>
      </c>
      <c r="J7" s="140">
        <v>274950000</v>
      </c>
      <c r="K7" s="68" t="s">
        <v>57</v>
      </c>
      <c r="L7" s="163"/>
      <c r="M7" s="279"/>
      <c r="N7" s="65"/>
      <c r="O7" s="65"/>
      <c r="P7" s="293"/>
    </row>
    <row r="8" spans="1:16" ht="45" customHeight="1" x14ac:dyDescent="0.25">
      <c r="A8" s="283" t="s">
        <v>70</v>
      </c>
      <c r="B8" s="281">
        <v>2021004250562</v>
      </c>
      <c r="C8" s="289">
        <v>322</v>
      </c>
      <c r="D8" s="289" t="s">
        <v>72</v>
      </c>
      <c r="E8" s="326">
        <v>20</v>
      </c>
      <c r="F8" s="358">
        <f>+E8/20</f>
        <v>1</v>
      </c>
      <c r="G8" s="172" t="s">
        <v>218</v>
      </c>
      <c r="H8" s="106">
        <v>14</v>
      </c>
      <c r="I8" s="106">
        <v>2</v>
      </c>
      <c r="J8" s="134">
        <v>140000000</v>
      </c>
      <c r="K8" s="69" t="s">
        <v>57</v>
      </c>
      <c r="L8" s="163"/>
      <c r="M8" s="277">
        <v>254000000</v>
      </c>
      <c r="N8" s="65"/>
      <c r="O8" s="65"/>
      <c r="P8" s="289" t="s">
        <v>228</v>
      </c>
    </row>
    <row r="9" spans="1:16" ht="42" customHeight="1" x14ac:dyDescent="0.25">
      <c r="A9" s="284"/>
      <c r="B9" s="282"/>
      <c r="C9" s="289"/>
      <c r="D9" s="289"/>
      <c r="E9" s="326"/>
      <c r="F9" s="358"/>
      <c r="G9" s="172" t="s">
        <v>217</v>
      </c>
      <c r="H9" s="125">
        <v>5</v>
      </c>
      <c r="I9" s="125">
        <v>0</v>
      </c>
      <c r="J9" s="134">
        <v>10000000</v>
      </c>
      <c r="K9" s="69" t="s">
        <v>57</v>
      </c>
      <c r="L9" s="163"/>
      <c r="M9" s="278"/>
      <c r="N9" s="65"/>
      <c r="O9" s="65"/>
      <c r="P9" s="289"/>
    </row>
    <row r="10" spans="1:16" x14ac:dyDescent="0.25">
      <c r="J10" s="155">
        <f>SUM(J3:J9)</f>
        <v>550000000</v>
      </c>
      <c r="M10" s="85">
        <f>SUM(M3:M9)</f>
        <v>346000000</v>
      </c>
    </row>
  </sheetData>
  <autoFilter ref="A2:P10"/>
  <mergeCells count="25">
    <mergeCell ref="A1:A2"/>
    <mergeCell ref="B1:B2"/>
    <mergeCell ref="C1:C2"/>
    <mergeCell ref="D1:D2"/>
    <mergeCell ref="E1:F1"/>
    <mergeCell ref="F3:F7"/>
    <mergeCell ref="M3:M7"/>
    <mergeCell ref="P3:P7"/>
    <mergeCell ref="H1:J1"/>
    <mergeCell ref="K1:N1"/>
    <mergeCell ref="P1:P2"/>
    <mergeCell ref="G1:G2"/>
    <mergeCell ref="A3:A7"/>
    <mergeCell ref="B3:B7"/>
    <mergeCell ref="C3:C7"/>
    <mergeCell ref="D3:D7"/>
    <mergeCell ref="E3:E7"/>
    <mergeCell ref="M8:M9"/>
    <mergeCell ref="P8:P9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zoomScale="90" zoomScaleNormal="90" workbookViewId="0">
      <pane xSplit="4" ySplit="2" topLeftCell="G3" activePane="bottomRight" state="frozen"/>
      <selection pane="topRight" activeCell="E1" sqref="E1"/>
      <selection pane="bottomLeft" activeCell="A3" sqref="A3"/>
      <selection pane="bottomRight" activeCell="G5" sqref="G5"/>
    </sheetView>
  </sheetViews>
  <sheetFormatPr baseColWidth="10" defaultRowHeight="15" x14ac:dyDescent="0.25"/>
  <cols>
    <col min="1" max="1" width="17" style="43" customWidth="1"/>
    <col min="2" max="2" width="12.42578125" style="35" customWidth="1"/>
    <col min="3" max="3" width="6" style="35" customWidth="1"/>
    <col min="4" max="4" width="20.140625" style="36" customWidth="1"/>
    <col min="5" max="5" width="12" style="35" customWidth="1"/>
    <col min="6" max="6" width="14.5703125" style="86" customWidth="1"/>
    <col min="7" max="7" width="26.5703125" style="50" customWidth="1"/>
    <col min="8" max="8" width="16.5703125" style="43" customWidth="1"/>
    <col min="9" max="9" width="14.7109375" style="43" customWidth="1"/>
    <col min="10" max="10" width="15.28515625" style="153" customWidth="1"/>
    <col min="11" max="11" width="7.5703125" style="43" customWidth="1"/>
    <col min="12" max="12" width="14.42578125" style="169" customWidth="1"/>
    <col min="13" max="13" width="17" style="83" customWidth="1"/>
    <col min="14" max="15" width="17.28515625" style="35" customWidth="1"/>
    <col min="16" max="16" width="20.140625" style="36" customWidth="1"/>
    <col min="17" max="16384" width="11.42578125" style="1"/>
  </cols>
  <sheetData>
    <row r="1" spans="1:16" ht="31.5" customHeight="1" x14ac:dyDescent="0.25">
      <c r="A1" s="302" t="s">
        <v>49</v>
      </c>
      <c r="B1" s="302" t="s">
        <v>50</v>
      </c>
      <c r="C1" s="303" t="s">
        <v>52</v>
      </c>
      <c r="D1" s="327" t="s">
        <v>45</v>
      </c>
      <c r="E1" s="345" t="s">
        <v>221</v>
      </c>
      <c r="F1" s="346"/>
      <c r="G1" s="302" t="s">
        <v>46</v>
      </c>
      <c r="H1" s="363" t="s">
        <v>212</v>
      </c>
      <c r="I1" s="364"/>
      <c r="J1" s="365"/>
      <c r="K1" s="263" t="s">
        <v>179</v>
      </c>
      <c r="L1" s="264"/>
      <c r="M1" s="264"/>
      <c r="N1" s="264"/>
      <c r="O1" s="161" t="s">
        <v>231</v>
      </c>
      <c r="P1" s="327" t="s">
        <v>222</v>
      </c>
    </row>
    <row r="2" spans="1:16" ht="18" customHeight="1" x14ac:dyDescent="0.25">
      <c r="A2" s="302"/>
      <c r="B2" s="302"/>
      <c r="C2" s="304"/>
      <c r="D2" s="327"/>
      <c r="E2" s="88" t="s">
        <v>211</v>
      </c>
      <c r="F2" s="89" t="s">
        <v>210</v>
      </c>
      <c r="G2" s="302"/>
      <c r="H2" s="178" t="s">
        <v>229</v>
      </c>
      <c r="I2" s="178" t="s">
        <v>220</v>
      </c>
      <c r="J2" s="81" t="s">
        <v>230</v>
      </c>
      <c r="K2" s="131" t="s">
        <v>78</v>
      </c>
      <c r="L2" s="162" t="s">
        <v>47</v>
      </c>
      <c r="M2" s="133" t="s">
        <v>185</v>
      </c>
      <c r="N2" s="131" t="s">
        <v>48</v>
      </c>
      <c r="O2" s="131"/>
      <c r="P2" s="327"/>
    </row>
    <row r="3" spans="1:16" ht="92.25" customHeight="1" x14ac:dyDescent="0.25">
      <c r="A3" s="177" t="s">
        <v>77</v>
      </c>
      <c r="B3" s="55">
        <v>2020004250313</v>
      </c>
      <c r="C3" s="177">
        <v>343</v>
      </c>
      <c r="D3" s="177" t="s">
        <v>74</v>
      </c>
      <c r="E3" s="179">
        <v>0.5</v>
      </c>
      <c r="F3" s="180">
        <v>0.5</v>
      </c>
      <c r="G3" s="177" t="s">
        <v>76</v>
      </c>
      <c r="H3" s="92">
        <v>1</v>
      </c>
      <c r="I3" s="92">
        <v>1</v>
      </c>
      <c r="J3" s="136">
        <v>8437000000</v>
      </c>
      <c r="K3" s="68" t="s">
        <v>57</v>
      </c>
      <c r="L3" s="170">
        <v>1</v>
      </c>
      <c r="M3" s="82">
        <v>8690000000</v>
      </c>
      <c r="N3" s="72">
        <v>8690000000</v>
      </c>
      <c r="O3" s="72" t="s">
        <v>235</v>
      </c>
      <c r="P3" s="177" t="s">
        <v>227</v>
      </c>
    </row>
    <row r="4" spans="1:16" s="95" customFormat="1" ht="45" customHeight="1" x14ac:dyDescent="0.25">
      <c r="A4" s="375" t="s">
        <v>131</v>
      </c>
      <c r="B4" s="378">
        <v>2020004250316</v>
      </c>
      <c r="C4" s="381">
        <v>345</v>
      </c>
      <c r="D4" s="381" t="s">
        <v>133</v>
      </c>
      <c r="E4" s="319">
        <v>0.68</v>
      </c>
      <c r="F4" s="344">
        <f>+E4/1</f>
        <v>0.68</v>
      </c>
      <c r="G4" s="186" t="s">
        <v>136</v>
      </c>
      <c r="H4" s="107">
        <v>0</v>
      </c>
      <c r="I4" s="107">
        <v>0</v>
      </c>
      <c r="J4" s="141">
        <v>0</v>
      </c>
      <c r="K4" s="126" t="s">
        <v>57</v>
      </c>
      <c r="L4" s="168"/>
      <c r="M4" s="290">
        <v>1537457208</v>
      </c>
      <c r="N4" s="130"/>
      <c r="O4" s="130"/>
      <c r="P4" s="293" t="s">
        <v>227</v>
      </c>
    </row>
    <row r="5" spans="1:16" ht="30.75" customHeight="1" x14ac:dyDescent="0.25">
      <c r="A5" s="376"/>
      <c r="B5" s="379"/>
      <c r="C5" s="381"/>
      <c r="D5" s="381"/>
      <c r="E5" s="319"/>
      <c r="F5" s="344"/>
      <c r="G5" s="187" t="s">
        <v>137</v>
      </c>
      <c r="H5" s="79">
        <v>1</v>
      </c>
      <c r="I5" s="79">
        <v>0</v>
      </c>
      <c r="J5" s="136">
        <v>611783915</v>
      </c>
      <c r="K5" s="181" t="s">
        <v>57</v>
      </c>
      <c r="L5" s="167"/>
      <c r="M5" s="291"/>
      <c r="N5" s="75"/>
      <c r="O5" s="75"/>
      <c r="P5" s="293"/>
    </row>
    <row r="6" spans="1:16" ht="28.5" customHeight="1" x14ac:dyDescent="0.25">
      <c r="A6" s="377"/>
      <c r="B6" s="380"/>
      <c r="C6" s="381"/>
      <c r="D6" s="381"/>
      <c r="E6" s="319"/>
      <c r="F6" s="344"/>
      <c r="G6" s="187" t="s">
        <v>138</v>
      </c>
      <c r="H6" s="79">
        <v>1</v>
      </c>
      <c r="I6" s="79">
        <v>0</v>
      </c>
      <c r="J6" s="136">
        <v>6795502125</v>
      </c>
      <c r="K6" s="181" t="s">
        <v>57</v>
      </c>
      <c r="L6" s="167"/>
      <c r="M6" s="292"/>
      <c r="N6" s="74"/>
      <c r="O6" s="74"/>
      <c r="P6" s="293"/>
    </row>
    <row r="7" spans="1:16" x14ac:dyDescent="0.25">
      <c r="J7" s="155">
        <f>SUM(J3:J6)</f>
        <v>15844286040</v>
      </c>
      <c r="M7" s="85">
        <f>SUM(M3:M6)</f>
        <v>10227457208</v>
      </c>
    </row>
  </sheetData>
  <autoFilter ref="A2:P7"/>
  <mergeCells count="17">
    <mergeCell ref="M4:M6"/>
    <mergeCell ref="P4:P6"/>
    <mergeCell ref="A4:A6"/>
    <mergeCell ref="B4:B6"/>
    <mergeCell ref="C4:C6"/>
    <mergeCell ref="D4:D6"/>
    <mergeCell ref="E4:E6"/>
    <mergeCell ref="F4:F6"/>
    <mergeCell ref="H1:J1"/>
    <mergeCell ref="K1:N1"/>
    <mergeCell ref="P1:P2"/>
    <mergeCell ref="A1:A2"/>
    <mergeCell ref="B1:B2"/>
    <mergeCell ref="C1:C2"/>
    <mergeCell ref="D1:D2"/>
    <mergeCell ref="E1:F1"/>
    <mergeCell ref="G1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Plan Indicativo 2022</vt:lpstr>
      <vt:lpstr>Plan de Acción 2022</vt:lpstr>
      <vt:lpstr>R.HIDRICO</vt:lpstr>
      <vt:lpstr>ING AMPARO- DR ARMANDO</vt:lpstr>
      <vt:lpstr>E.AMBIENTAL</vt:lpstr>
      <vt:lpstr>ING CATALINA</vt:lpstr>
      <vt:lpstr>'Plan Indicativo 2022'!Área_de_impresión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Alexandra Abello Gomez</dc:creator>
  <cp:lastModifiedBy>Ginary Parra </cp:lastModifiedBy>
  <cp:lastPrinted>2019-09-18T20:30:49Z</cp:lastPrinted>
  <dcterms:created xsi:type="dcterms:W3CDTF">2014-07-07T20:03:27Z</dcterms:created>
  <dcterms:modified xsi:type="dcterms:W3CDTF">2022-01-27T22:41:06Z</dcterms:modified>
</cp:coreProperties>
</file>