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F0E9" lockStructure="1"/>
  <bookViews>
    <workbookView xWindow="9930" yWindow="-255" windowWidth="10320" windowHeight="8340" firstSheet="5" activeTab="8"/>
  </bookViews>
  <sheets>
    <sheet name="Anexo 3 y 4. OBJETIVO 1" sheetId="1" r:id="rId1"/>
    <sheet name="Anexo 3 Y 4. OBJETIVO 2 " sheetId="14" r:id="rId2"/>
    <sheet name="Anexo 3 Y 4. OBJETIVO 3 " sheetId="9" r:id="rId3"/>
    <sheet name="Anexo 3 Y 4 .OBJETIVO 4" sheetId="5" r:id="rId4"/>
    <sheet name="Anexo 3. OBJETIVO 3" sheetId="3" state="hidden" r:id="rId5"/>
    <sheet name="PESOS RELATIVOS DEPEPENDENCIAS" sheetId="16" r:id="rId6"/>
    <sheet name="EJEC POR EJES PROG" sheetId="17" r:id="rId7"/>
    <sheet name="CUMPLIMIENTO DEPENDENCIAS" sheetId="19" r:id="rId8"/>
    <sheet name="CUMPLIMIENTO POA 2013" sheetId="21" r:id="rId9"/>
  </sheets>
  <definedNames>
    <definedName name="_xlnm._FilterDatabase" localSheetId="3" hidden="1">'Anexo 3 Y 4 .OBJETIVO 4'!$A$10:$AB$10</definedName>
    <definedName name="_xlnm._FilterDatabase" localSheetId="0" hidden="1">'Anexo 3 y 4. OBJETIVO 1'!$A$8:$AC$185</definedName>
    <definedName name="_xlnm._FilterDatabase" localSheetId="6" hidden="1">'EJEC POR EJES PROG'!$A$8:$J$8</definedName>
    <definedName name="_xlnm.Print_Titles" localSheetId="3">'Anexo 3 Y 4 .OBJETIVO 4'!#REF!</definedName>
    <definedName name="_xlnm.Print_Titles" localSheetId="0">'Anexo 3 y 4. OBJETIVO 1'!$1:$7</definedName>
  </definedNames>
  <calcPr calcId="145621"/>
</workbook>
</file>

<file path=xl/calcChain.xml><?xml version="1.0" encoding="utf-8"?>
<calcChain xmlns="http://schemas.openxmlformats.org/spreadsheetml/2006/main">
  <c r="B14" i="21" l="1"/>
  <c r="Q19" i="1"/>
  <c r="Q11" i="1"/>
  <c r="C16" i="21"/>
  <c r="C110" i="5" l="1"/>
  <c r="C111" i="5"/>
  <c r="L111" i="5"/>
  <c r="D12" i="21"/>
  <c r="K11" i="19" l="1"/>
  <c r="B12" i="21" s="1"/>
  <c r="K12" i="19"/>
  <c r="B13" i="21" s="1"/>
  <c r="K13" i="19"/>
  <c r="D14" i="21" s="1"/>
  <c r="K14" i="19"/>
  <c r="B15" i="21" s="1"/>
  <c r="D15" i="21" s="1"/>
  <c r="K9" i="19"/>
  <c r="B10" i="21" s="1"/>
  <c r="E15" i="19"/>
  <c r="I15" i="19"/>
  <c r="J15" i="19"/>
  <c r="C15" i="19"/>
  <c r="E9" i="16"/>
  <c r="C11" i="16"/>
  <c r="C9" i="16"/>
  <c r="G11" i="17"/>
  <c r="E10" i="16" s="1"/>
  <c r="E11" i="17"/>
  <c r="C10" i="16" s="1"/>
  <c r="H26" i="17"/>
  <c r="F26" i="17"/>
  <c r="D10" i="21" l="1"/>
  <c r="Y163" i="1" l="1"/>
  <c r="H38" i="17"/>
  <c r="H34" i="17"/>
  <c r="H33" i="17"/>
  <c r="H32" i="17"/>
  <c r="H31" i="17"/>
  <c r="H30" i="17"/>
  <c r="H29" i="17"/>
  <c r="E28" i="17"/>
  <c r="H25" i="17"/>
  <c r="H24" i="17"/>
  <c r="H23" i="17"/>
  <c r="H22" i="17"/>
  <c r="H21" i="17"/>
  <c r="H20" i="17"/>
  <c r="H19" i="17"/>
  <c r="H18" i="17"/>
  <c r="H17" i="17"/>
  <c r="H16" i="17"/>
  <c r="H15" i="17"/>
  <c r="H14" i="17"/>
  <c r="H13" i="17"/>
  <c r="H12" i="17"/>
  <c r="H10" i="17"/>
  <c r="E9" i="17"/>
  <c r="H9" i="17" s="1"/>
  <c r="P65" i="5"/>
  <c r="Q20" i="1"/>
  <c r="H36" i="17" l="1"/>
  <c r="H11" i="17"/>
  <c r="E27" i="17"/>
  <c r="G27" i="17"/>
  <c r="G28" i="17"/>
  <c r="E35" i="17"/>
  <c r="C13" i="16" s="1"/>
  <c r="G35" i="17"/>
  <c r="E13" i="16" s="1"/>
  <c r="E37" i="17"/>
  <c r="C14" i="16" s="1"/>
  <c r="G37" i="17"/>
  <c r="E14" i="16" s="1"/>
  <c r="Y14" i="5"/>
  <c r="Y20" i="5"/>
  <c r="Y18" i="5"/>
  <c r="Y17" i="5"/>
  <c r="Y11" i="5"/>
  <c r="Y165" i="1"/>
  <c r="Y167" i="1"/>
  <c r="Y186" i="1" s="1"/>
  <c r="Y170" i="1"/>
  <c r="Y171" i="1"/>
  <c r="Y173" i="1"/>
  <c r="Y174" i="1"/>
  <c r="Y175" i="1"/>
  <c r="Y176" i="1"/>
  <c r="Y57" i="5"/>
  <c r="Y56" i="5"/>
  <c r="Q53" i="5"/>
  <c r="Y61" i="5"/>
  <c r="Y60" i="5"/>
  <c r="Q58" i="5"/>
  <c r="Y141" i="1"/>
  <c r="Y140" i="1"/>
  <c r="Y115" i="1"/>
  <c r="Y112" i="1"/>
  <c r="Y111" i="1"/>
  <c r="Y110" i="1"/>
  <c r="Y109" i="1"/>
  <c r="Y108" i="1"/>
  <c r="Y107" i="1"/>
  <c r="Y106" i="1"/>
  <c r="Y105" i="1"/>
  <c r="Y92" i="1"/>
  <c r="Y10" i="3"/>
  <c r="AA10" i="3" s="1"/>
  <c r="Y11" i="3"/>
  <c r="AA11" i="3" s="1"/>
  <c r="Y12" i="3"/>
  <c r="AA12" i="3" s="1"/>
  <c r="Y13" i="3"/>
  <c r="AA13" i="3" s="1"/>
  <c r="S14" i="3"/>
  <c r="H10" i="3" s="1"/>
  <c r="T14" i="3"/>
  <c r="U14" i="3"/>
  <c r="V14" i="3"/>
  <c r="W14" i="3"/>
  <c r="X14" i="3"/>
  <c r="Z14" i="3"/>
  <c r="Q33" i="5"/>
  <c r="Y36" i="5"/>
  <c r="D113" i="5" s="1"/>
  <c r="Q46" i="5"/>
  <c r="Q48" i="5"/>
  <c r="Y65" i="5"/>
  <c r="Y74" i="5" s="1"/>
  <c r="D112" i="5" s="1"/>
  <c r="Q80" i="5"/>
  <c r="Q82" i="5"/>
  <c r="Y82" i="5"/>
  <c r="Y85" i="5" s="1"/>
  <c r="D114" i="5" s="1"/>
  <c r="C115" i="5"/>
  <c r="C116" i="5"/>
  <c r="C117" i="5"/>
  <c r="Q33" i="1"/>
  <c r="Q145" i="1" s="1"/>
  <c r="C194" i="1" s="1"/>
  <c r="Q171" i="1"/>
  <c r="Q186" i="1" s="1"/>
  <c r="C195" i="1" s="1"/>
  <c r="E11" i="9"/>
  <c r="C23" i="9"/>
  <c r="C20" i="9" s="1"/>
  <c r="G23" i="9"/>
  <c r="G20" i="9" s="1"/>
  <c r="E11" i="14"/>
  <c r="Y16" i="14"/>
  <c r="Y17" i="14"/>
  <c r="Q23" i="14"/>
  <c r="C28" i="14" s="1"/>
  <c r="Y12" i="1"/>
  <c r="Y187" i="1" s="1"/>
  <c r="Y18" i="1"/>
  <c r="Y19" i="1"/>
  <c r="Y22" i="1"/>
  <c r="Y24" i="1"/>
  <c r="Y25" i="1"/>
  <c r="Y26" i="1"/>
  <c r="Y27" i="1"/>
  <c r="Y29" i="1"/>
  <c r="Y30" i="1"/>
  <c r="Y34" i="1"/>
  <c r="Y35" i="1"/>
  <c r="Y38" i="1"/>
  <c r="Y39" i="1"/>
  <c r="Y42" i="1"/>
  <c r="Y49" i="1"/>
  <c r="Y64" i="1"/>
  <c r="Y70" i="1"/>
  <c r="Y71" i="1"/>
  <c r="Y73" i="1"/>
  <c r="Y74" i="1"/>
  <c r="Y75" i="1"/>
  <c r="Y76" i="1"/>
  <c r="Y77" i="1"/>
  <c r="Y79" i="1"/>
  <c r="Y80" i="1"/>
  <c r="Y82" i="1"/>
  <c r="Y83" i="1"/>
  <c r="Y87" i="1"/>
  <c r="Y88" i="1"/>
  <c r="Y90" i="1"/>
  <c r="Y91" i="1"/>
  <c r="Y95" i="1"/>
  <c r="Y97" i="1"/>
  <c r="Y98" i="1"/>
  <c r="Y99" i="1"/>
  <c r="Y100" i="1"/>
  <c r="Y101" i="1"/>
  <c r="Y102" i="1"/>
  <c r="Y103" i="1"/>
  <c r="Y104" i="1"/>
  <c r="Y124" i="1"/>
  <c r="E159" i="1"/>
  <c r="E162" i="1"/>
  <c r="E171" i="1"/>
  <c r="E175" i="1"/>
  <c r="Y103" i="5" l="1"/>
  <c r="D118" i="5" s="1"/>
  <c r="Q103" i="5"/>
  <c r="C118" i="5" s="1"/>
  <c r="D10" i="19" s="1"/>
  <c r="Q74" i="5"/>
  <c r="C112" i="5" s="1"/>
  <c r="E15" i="16"/>
  <c r="C193" i="1"/>
  <c r="G193" i="1"/>
  <c r="Q187" i="1"/>
  <c r="Q36" i="5"/>
  <c r="C113" i="5" s="1"/>
  <c r="F10" i="19" s="1"/>
  <c r="F15" i="19" s="1"/>
  <c r="Q85" i="5"/>
  <c r="C114" i="5" s="1"/>
  <c r="G10" i="19" s="1"/>
  <c r="G15" i="19" s="1"/>
  <c r="Y25" i="5"/>
  <c r="D109" i="5" s="1"/>
  <c r="D108" i="5" s="1"/>
  <c r="Y145" i="1"/>
  <c r="G194" i="1" s="1"/>
  <c r="Y23" i="14"/>
  <c r="G28" i="14" s="1"/>
  <c r="H37" i="17"/>
  <c r="H35" i="17"/>
  <c r="Y14" i="3"/>
  <c r="Q25" i="5"/>
  <c r="C109" i="5" s="1"/>
  <c r="C108" i="5" s="1"/>
  <c r="G39" i="17"/>
  <c r="H27" i="17"/>
  <c r="E39" i="17"/>
  <c r="AA14" i="3"/>
  <c r="H13" i="3"/>
  <c r="H11" i="3"/>
  <c r="H12" i="3"/>
  <c r="H10" i="19" l="1"/>
  <c r="H15" i="19" s="1"/>
  <c r="H14" i="3"/>
  <c r="D15" i="19"/>
  <c r="G195" i="1"/>
  <c r="E10" i="3"/>
  <c r="E14" i="3" s="1"/>
  <c r="F25" i="17"/>
  <c r="I25" i="17" s="1"/>
  <c r="F23" i="17"/>
  <c r="I23" i="17" s="1"/>
  <c r="F22" i="17"/>
  <c r="I22" i="17" s="1"/>
  <c r="F21" i="17"/>
  <c r="I21" i="17" s="1"/>
  <c r="F20" i="17"/>
  <c r="I20" i="17" s="1"/>
  <c r="F19" i="17"/>
  <c r="I19" i="17" s="1"/>
  <c r="F18" i="17"/>
  <c r="I18" i="17" s="1"/>
  <c r="F17" i="17"/>
  <c r="I17" i="17" s="1"/>
  <c r="F16" i="17"/>
  <c r="I16" i="17" s="1"/>
  <c r="F15" i="17"/>
  <c r="I15" i="17" s="1"/>
  <c r="F14" i="17"/>
  <c r="I14" i="17" s="1"/>
  <c r="F12" i="17"/>
  <c r="I12" i="17" s="1"/>
  <c r="F10" i="17"/>
  <c r="I10" i="17" s="1"/>
  <c r="F33" i="17"/>
  <c r="I33" i="17" s="1"/>
  <c r="F32" i="17"/>
  <c r="I32" i="17" s="1"/>
  <c r="F31" i="17"/>
  <c r="I31" i="17" s="1"/>
  <c r="F30" i="17"/>
  <c r="I30" i="17" s="1"/>
  <c r="F29" i="17"/>
  <c r="I29" i="17" s="1"/>
  <c r="F24" i="17"/>
  <c r="I24" i="17" s="1"/>
  <c r="F13" i="17"/>
  <c r="I13" i="17" s="1"/>
  <c r="F36" i="17"/>
  <c r="I36" i="17" s="1"/>
  <c r="F11" i="17"/>
  <c r="I11" i="17" s="1"/>
  <c r="F10" i="16" s="1"/>
  <c r="F9" i="17"/>
  <c r="I9" i="17" s="1"/>
  <c r="F34" i="17"/>
  <c r="I34" i="17" s="1"/>
  <c r="F38" i="17"/>
  <c r="I38" i="17" s="1"/>
  <c r="F35" i="17"/>
  <c r="I35" i="17" s="1"/>
  <c r="F13" i="16" s="1"/>
  <c r="G42" i="17"/>
  <c r="F37" i="17"/>
  <c r="I37" i="17" s="1"/>
  <c r="F14" i="16" s="1"/>
  <c r="F27" i="17"/>
  <c r="I27" i="17" s="1"/>
  <c r="C15" i="16"/>
  <c r="D9" i="16" s="1"/>
  <c r="K10" i="19" l="1"/>
  <c r="B11" i="21" s="1"/>
  <c r="F9" i="16"/>
  <c r="F15" i="16" s="1"/>
  <c r="I39" i="17"/>
  <c r="D11" i="16"/>
  <c r="D14" i="16"/>
  <c r="D10" i="16"/>
  <c r="D13" i="16"/>
  <c r="K15" i="19" l="1"/>
  <c r="D11" i="21"/>
  <c r="B16" i="21"/>
  <c r="D16" i="21" s="1"/>
  <c r="D15" i="16"/>
</calcChain>
</file>

<file path=xl/sharedStrings.xml><?xml version="1.0" encoding="utf-8"?>
<sst xmlns="http://schemas.openxmlformats.org/spreadsheetml/2006/main" count="1856" uniqueCount="843">
  <si>
    <t xml:space="preserve">Nombre del Depto / Distrito / Municipios: </t>
  </si>
  <si>
    <t>DEPARTAMENTO DE CUNDINAMARCA</t>
  </si>
  <si>
    <t>Código DANE Departamento / Distrito / Municipios:</t>
  </si>
  <si>
    <t>Fecha de Aprobación</t>
  </si>
  <si>
    <t>Nombre Alcalde o Gobernador</t>
  </si>
  <si>
    <t xml:space="preserve">Fecha Diligenciamiento: </t>
  </si>
  <si>
    <t>Código del Sector Salud</t>
  </si>
  <si>
    <t xml:space="preserve">
Dimensión Relacionada Plan Desarrollo</t>
  </si>
  <si>
    <t>Código del objetivo sectorial</t>
  </si>
  <si>
    <t>Nombre del Eje Programático</t>
  </si>
  <si>
    <t xml:space="preserve">Peso Relativo Eje </t>
  </si>
  <si>
    <t>Código del Eje</t>
  </si>
  <si>
    <t xml:space="preserve">Peso Relativo Área </t>
  </si>
  <si>
    <t>Indicador Producto Cuatrienio</t>
  </si>
  <si>
    <t>Indicador Producto Esperado por anualidad</t>
  </si>
  <si>
    <t>Recursos por anualidad (millones de $)</t>
  </si>
  <si>
    <t>Responsables Institucionales</t>
  </si>
  <si>
    <t>E mail Responsable</t>
  </si>
  <si>
    <t>OBSERVACIONES</t>
  </si>
  <si>
    <t>Valor esperado al 4 año</t>
  </si>
  <si>
    <t>Nombre Indicador</t>
  </si>
  <si>
    <t>GERMAN AUGUSTO GUERRERO GOMEZ/ALVARO CRUZ VARGAS</t>
  </si>
  <si>
    <t>MINISTERIO DE SALUD Y  PROTECCIÓN SOCIAL</t>
  </si>
  <si>
    <t>ANEXO 1. PLANEACION INDICATIVA EN SALUD 2012-2015</t>
  </si>
  <si>
    <t>03000000</t>
  </si>
  <si>
    <t>12</t>
  </si>
  <si>
    <t>13</t>
  </si>
  <si>
    <t>14</t>
  </si>
  <si>
    <t>15</t>
  </si>
  <si>
    <t>Lograr anualmente cobertura útil de vacunación (95%) en niños y niñas menores de un año con esquema completo según nacidos vivos</t>
  </si>
  <si>
    <t xml:space="preserve">
Atender con la estrategia de atención integral para el inicio parejo de la vida en el 100% de los hospitales de la red pública a los niños y niñas de 0 a 5 años. </t>
  </si>
  <si>
    <t>Aumentar en el cuatrienio la mediana de lactancia materna exclusiva por encima de los 4.6 meses.</t>
  </si>
  <si>
    <t>Lograr adolescentes más saludables con la implementación en el cuatrienio de un programa integral de estilos de vida saludable a nivel comunitario en el 64% de los municipios.</t>
  </si>
  <si>
    <t>Implementar un modelo para la gestión de los programas de cánceres asociados a salud sexual y reproductiva (cérvix, seno y próstata), con enfoque de riesgo en los 116 municipios</t>
  </si>
  <si>
    <t>Incrementar en el cuatrienio el índice de captación de los pacientes sintomáticos de piel y sistema nervioso periférico a 1 por cada 1.000 habitantes</t>
  </si>
  <si>
    <t>Incrementar en el cuatrienio en 2000 pruebas la cobertura de para el diagnóstico de VIH en el departamento</t>
  </si>
  <si>
    <t>Aumentar durante el cuatrienio al 100% de los municipios la cobertura de los programas en salud para la población en condición de discapacidad (centros de vida sensorial, ayudas técnicas y/o rehabilitación basada en comunidad)</t>
  </si>
  <si>
    <t>Reducir en el cuatrienio el índice de infestación larvario aedes aegypti (dengue) al 10%</t>
  </si>
  <si>
    <t>Implementar en los 116 municipios una estrategia de movilización social y gestión del plan de intervenciones colectivas para fortalecer los programas integrales de las etapas del ciclo vital</t>
  </si>
  <si>
    <t>Mantener en el cuatrienio las acciones de promoción y prevención en salud sexual y reproductiva al 100% de las personas víctimas del conflicto armado identificadas.</t>
  </si>
  <si>
    <t>Desarrollar una línea de investigación en salud pública y /o medio ambiente y  biodiversidad</t>
  </si>
  <si>
    <t xml:space="preserve">Desarrollar una línea de investigación en el ámbito médico hospitalario y/o desarrollo social y económico </t>
  </si>
  <si>
    <t>Cumplir con el 100% de las transferencias de ley a Colciencias</t>
  </si>
  <si>
    <t>Líneas de Investigación desarrolladas</t>
  </si>
  <si>
    <t>Guías de Manejo desarrolladas , implementadas y/o actualizadas</t>
  </si>
  <si>
    <t>Valor transferido/ valor recaudado*100</t>
  </si>
  <si>
    <t>Acreditar el laboratorio de salud publica con norma NTC 17025  capitulo 4 y 5.</t>
  </si>
  <si>
    <t>Aumentar al 100% la notificacion semanal de las unidades notificadoras del Departamento con el fin de fortalecer la vigilancia epidemiologica.</t>
  </si>
  <si>
    <t>social /objetivo 1 Desarrollo Integral del Ser Humano/ pilar cundinamarca saludable / programa Familias forjdoras de sociedad</t>
  </si>
  <si>
    <t xml:space="preserve">social /objetivo 1 Desarrollo Integral del Ser Humano/ pilar cundinamarca saludable / programa Vìctimas del conflicto armado con garantìa de derechos </t>
  </si>
  <si>
    <t>social /objetivo 3 Competitividad, Innovaciòn y Tecnologia/ componente estrategico: Ciencia tecnologia e innovaciòn  / programa: cundinamarca innovadora con ciencia y tecnologia</t>
  </si>
  <si>
    <t>social /objetivo 4 Fortalecimiento Institucional para generar valor en lo publico/ pilar 10 fortalecimiento institucional y gobernabilidad/ Programa modernizaciòn de la gestiòn</t>
  </si>
  <si>
    <t xml:space="preserve">Implementar 2 proyectos integrales para el fomento de la investigaciòn e innovaciòn  en el sector educativo y de la salud, durante el periodo de gobierno </t>
  </si>
  <si>
    <t>Proyectos implementados</t>
  </si>
  <si>
    <t>salud publica</t>
  </si>
  <si>
    <t>Acciones de vigilancia y gestion del conocimiento</t>
  </si>
  <si>
    <t>soniaalejandra.perdomo@cundinamarca.gov.co</t>
  </si>
  <si>
    <t>0.31</t>
  </si>
  <si>
    <t>Sonia Alejandra Perdomo Arias</t>
  </si>
  <si>
    <t>Acciones de Vigilancia y Gestiòn del conocimiento</t>
  </si>
  <si>
    <t>Acciones de promoción de la salud, prevención de riesgos y atención de las poblaciones especiales, tales como población en situación de desplazamiento</t>
  </si>
  <si>
    <t>CUATRIENIO PTS (2012-2015)</t>
  </si>
  <si>
    <t>2016 (INCLUIDO PDD)</t>
  </si>
  <si>
    <t>TOTAL 2012-2016</t>
  </si>
  <si>
    <t>Nodier Martin</t>
  </si>
  <si>
    <t>nodiermartin@gmail.com</t>
  </si>
  <si>
    <t xml:space="preserve">METAS DE RESULTADO </t>
  </si>
  <si>
    <t>METAS DE PRODUCTO</t>
  </si>
  <si>
    <t>MAYO  DE 2012</t>
  </si>
  <si>
    <t xml:space="preserve">Esta meta se realiza bajo la coordinación de la Secretaría de Innovación, Ciencia y Tecnología (en proceso de creación) en conjunto con la Secretaría de Educación.Recursos informados por la Dra. Adriana Gutierrez  Secretaria de Plaenaciòn </t>
  </si>
  <si>
    <t>Salud Pública</t>
  </si>
  <si>
    <t>Total Recursos 20012-2016* (millones de $)</t>
  </si>
  <si>
    <t>* Por disposiciones de la Secretaría de Planeación se incluye en el Plan Plurianual de Inversiones la proyección de recursos de destinación específica hasta el año 2016</t>
  </si>
  <si>
    <t>NOMBRE DEL PROYECTO</t>
  </si>
  <si>
    <t>Area subprorgramàtica</t>
  </si>
  <si>
    <t>Còdigo BPIN</t>
  </si>
  <si>
    <t>Meta de producto anual</t>
  </si>
  <si>
    <t>Descripción Estrategia o Actividades del Proyecto</t>
  </si>
  <si>
    <t>Descripciòn estrategia o actividades del proyecto</t>
  </si>
  <si>
    <t>Area subprogramàtica</t>
  </si>
  <si>
    <t>Nombre del Proyecto</t>
  </si>
  <si>
    <t>Codigo del BPIN</t>
  </si>
  <si>
    <t>IV trimestre</t>
  </si>
  <si>
    <t>III trimestre</t>
  </si>
  <si>
    <t>I trimestre</t>
  </si>
  <si>
    <t>II trimestre</t>
  </si>
  <si>
    <t>COMPONENTE</t>
  </si>
  <si>
    <t>ACTIVIDAD</t>
  </si>
  <si>
    <t>Indicador Actividad Esperado del Proyecto por Trimestre</t>
  </si>
  <si>
    <t xml:space="preserve">Indicador Producto Esperado del Proyecto </t>
  </si>
  <si>
    <t>Implementación del modelo de gestión en salud para las familias forjadoras de sociedad en  el departamento de Cundinamarca</t>
  </si>
  <si>
    <t>Implementación del modelo de gestión en salud para la primera infancia en  el departamento de Cundinamarca</t>
  </si>
  <si>
    <t>Implementación del modelo de gestión en salud para la  infancia en  el departamento de Cundinamarca</t>
  </si>
  <si>
    <t xml:space="preserve">Acciones de Prevencion de los riesgos </t>
  </si>
  <si>
    <t>SPC296136</t>
  </si>
  <si>
    <t xml:space="preserve">
Acciones de prevencion de los riesgos.</t>
  </si>
  <si>
    <t xml:space="preserve">Implementación del modelo de gestión en salud para la adolescencia y juventud en  el departamento de Cundinamarca </t>
  </si>
  <si>
    <t>SPC296137</t>
  </si>
  <si>
    <t>Acciones de prevencion de los riesgos.</t>
  </si>
  <si>
    <t xml:space="preserve">Implementación del modelo de gestión en salud para adultos y adultas en  el departamento de Cundinamarca </t>
  </si>
  <si>
    <t>SPC296138</t>
  </si>
  <si>
    <t>SPC296139</t>
  </si>
  <si>
    <t>Acciones de gestion integral para el desarrollo operativo y funcional del plan</t>
  </si>
  <si>
    <t>Implementación del modelo de gestión en promoción y prevención para victimas del conflicto armado con garantía de derechos y poblaciones vulnerables en el departamento de Cundinamarca</t>
  </si>
  <si>
    <t>SPC296141</t>
  </si>
  <si>
    <t xml:space="preserve">SALUD PUBLICA </t>
  </si>
  <si>
    <t>ANEXO 3 y 4 . PLAN OPERATIVO ANUAL Y DE  INVERSIONES  2013</t>
  </si>
  <si>
    <t>3.1
3.2
3.3</t>
  </si>
  <si>
    <t>Acciones de promocion de la salud y calidad de vida.
Acciones de vigilancia en salud publica y gestion de conocmiento.
Acciones de prevencion de los riesgos.</t>
  </si>
  <si>
    <t>Meta de producto 2013</t>
  </si>
  <si>
    <t>YOLANDA CLAVIJO</t>
  </si>
  <si>
    <t>yolanda.clavijo@cundinamarca.gov.co</t>
  </si>
  <si>
    <t>MARIA DEL CARMEN AHUMADA</t>
  </si>
  <si>
    <t>ESMILY RUIZ</t>
  </si>
  <si>
    <t>MARTHA INES CAMARGO</t>
  </si>
  <si>
    <t>OLGA CHAVARRO</t>
  </si>
  <si>
    <t>Mantener en el cuatrienio las acciones de promoción y prevención en vacunación al 100% de las personas Víctimas del Conflicto Armado identificadas.</t>
  </si>
  <si>
    <t xml:space="preserve">nombre del depto / distrito / municipios: </t>
  </si>
  <si>
    <t>código dane departamento / distrito / municipios:</t>
  </si>
  <si>
    <t>fecha de aprobación</t>
  </si>
  <si>
    <t>nombre alcalde o gobernador</t>
  </si>
  <si>
    <t xml:space="preserve">fecha diligenciamiento: </t>
  </si>
  <si>
    <t>código del sector salud</t>
  </si>
  <si>
    <t xml:space="preserve">
dimensión relacionada plan desarrollo</t>
  </si>
  <si>
    <t>código del objetivo sectorial</t>
  </si>
  <si>
    <t>nombre del eje programático</t>
  </si>
  <si>
    <t>salud pública</t>
  </si>
  <si>
    <t>vmclavijo@cundinamarca.gov.co</t>
  </si>
  <si>
    <t>marthaines.camargo@cundinamarca.gov.co</t>
  </si>
  <si>
    <t>esmily.ruiz@cundinamarca.gov.co</t>
  </si>
  <si>
    <t>maria.henao@cundinamarca.gov.co</t>
  </si>
  <si>
    <t>VIGILANCIA EN SALUD PÚBLICA EN EL DEPARTAMENTO  FORTALECIMIENTO DEL LABORATORIO DE SALUD PÚBLICA Y DE LA OFICINA DE EPIDEMIOLOGÍA DEL DEPARTAMENTO DE CUNDINAMARCA.</t>
  </si>
  <si>
    <t>INSPECCIÓN  VIGILANCIA Y CONTROL DE FACTORES DE RIESGO DEL AMBIENTE QUE AFECTAN LA SALUD HUMANA Y CONTROL ZOONOSIS.</t>
  </si>
  <si>
    <t>martha.herrera@cundinamarca.gov.co</t>
  </si>
  <si>
    <t>consuelo.garcia@cundinamarca.gov.co</t>
  </si>
  <si>
    <t>sandra.martinez@cundinamarca.gov.co</t>
  </si>
  <si>
    <t>dennis.hernandez@cundinamarca.gov.co</t>
  </si>
  <si>
    <t>nohora.moreno@cundinamarca.gov.co</t>
  </si>
  <si>
    <t>sonia.castillo@cundimarca.gov.co</t>
  </si>
  <si>
    <t>olga.chavarro@cundinamarca.gov.co</t>
  </si>
  <si>
    <t>jose.sanchez@cundinamarca.gov.co</t>
  </si>
  <si>
    <t>amparo.gnecco@cundinamarca.gov.co</t>
  </si>
  <si>
    <t>03000001</t>
  </si>
  <si>
    <t>Garantizar la inspección, vigilancia  y control de los factores de riesgo del ambiente que afectan la salud y el control de zoonosis de compentencia del sector salud, en los  103 municipios de 4a,5a y 6a categoría del departamento.</t>
  </si>
  <si>
    <t>Lograr Adultas y Adultos Mayores más saludables con la implementación en el cuatrienio de un programa integral de estilos de vida saludable a nivel comunitario en el 40% de los municipios</t>
  </si>
  <si>
    <t>Lograr jóvenes más saludables con la implementación en el cuatrienio de un programa integral de estilos de vida saludables a nivel comunitario en el 43% de los municipios</t>
  </si>
  <si>
    <t xml:space="preserve">Incrementar en el cuatrienio, en 3 puntos porcentuales la búsqueda de las y los pacientes sintomáticos respiratorios para el diagnóstico de la tuberculosis pulmonar </t>
  </si>
  <si>
    <t>Vacunar en el cuatrienio a 10.000 adultas y Adultos mayores contra influenza y neumococo</t>
  </si>
  <si>
    <t>Implementar, durante el cuatrienio, en 3 instituciones de educación pública de básica secundaria la estrategia de "colegios de calidad de vida" en el marco de la transectorialidad</t>
  </si>
  <si>
    <t>Lograr adultas y adultos más saludables con la implementación en el cuatrienio de un programa integral de estilos de vida saludables a nivel comunitario en el 43% de los municipios</t>
  </si>
  <si>
    <t>Implementar en 36 sedes de Instituciones educativas públicas durante el cuatrienio la estrategia de "Escuelas de calidad de vida" en el marco de la transectorialidad.</t>
  </si>
  <si>
    <t>Lograr niños y niñas de 6 a 11 años más saludables con la implementación en el cuatrienio de un programa integral de estilos de vida saludable a nivel comunitario en el 26% de los municipios.</t>
  </si>
  <si>
    <t>I trim.</t>
  </si>
  <si>
    <t>II trim.</t>
  </si>
  <si>
    <t>III trim.</t>
  </si>
  <si>
    <t>IV trim.</t>
  </si>
  <si>
    <t xml:space="preserve">Mejoramiento de la accesibilidad a los servicios de salud;  Mejoramiento de la calidad en la atención en salud; 
 Mejoramiento de la eficiencia en la prestación de servicios de salud y sostenibilidad financiera de las IPS públicas.
</t>
  </si>
  <si>
    <t xml:space="preserve">Prestaciòn y Desarrollo de Servicios de salud </t>
  </si>
  <si>
    <t>fortalecimiento a la gestión para el acceso de la prestación de servicios de salud en el Deparatamento de Cundinamarca</t>
  </si>
  <si>
    <t>Gestionar el acceso a la prestación de servicios de salud al 100% de la población pobre no asegurada que demande las atenciones en salud y afiliada al régimen subsidiado en lo no cubierto por subsidios a la demanda del departamento</t>
  </si>
  <si>
    <t>Gestionar el acceso a la prestación de servicios de salud al 100% de la población pobre no asegurada que demande las atenciones en salud y afiliada al régimen subsidiado en lo no cubierto por subsidios a la demanda del departamento.</t>
  </si>
  <si>
    <t>LILIA MARÍA CALDERÓN CASTRO</t>
  </si>
  <si>
    <t>lilia.calderon@cundinamarca.gov.co</t>
  </si>
  <si>
    <t>Mejoramiento de los estandares de calidad el aseguramiento  y la prestaciòn de los servicios de salud de la poblaciòn del Departamento de Cundinamarca</t>
  </si>
  <si>
    <t xml:space="preserve">Vigilancia y control del aseguramiento   Mejoramiento de la calidad en la atención en salud; 
 Mejoramiento de la eficiencia en la prestación de servicios de salud y sostenibilidad financiera de las IPS públicas
</t>
  </si>
  <si>
    <t>Aseguramiento</t>
  </si>
  <si>
    <t>FLORESMIRO BENAVIDES</t>
  </si>
  <si>
    <t>floresmiro.benavides@cundinamarca.gov.co</t>
  </si>
  <si>
    <t xml:space="preserve">Identificación y priorización de la población a afiliar;
</t>
  </si>
  <si>
    <t xml:space="preserve">Implementar la estrategia "Cundinamarca Asegurada y Saludable" en los 116
municipios                </t>
  </si>
  <si>
    <t>Estrategia Cundinamarca Asegurada y Saludable.</t>
  </si>
  <si>
    <t xml:space="preserve">1. Implementar el Programa de Auditoria para el Mejoramiento de la Calidad (PAMEC) en la Red de Prestadores de Servicios de Salud contratada, con el recurso humano idóneo. </t>
  </si>
  <si>
    <t xml:space="preserve">lilia.calderon@cundinamarca.gov.co </t>
  </si>
  <si>
    <t xml:space="preserve">2. Desplegar a nivel de IPS y EPS los resultados y la mejora de los indicadores trazadores de Aseguramiento y calidad.                  </t>
  </si>
  <si>
    <t>3. Evaluar el impacto de la "Estrategia Cundinamarca Asegurada y Saludable"  con el recurso humano idoneo.</t>
  </si>
  <si>
    <t xml:space="preserve">1. Asistencia Técnica en la administración y depuración de las Base De Datos del Régimen Subsidiado y Promoción a la Afiliación al SGSSS en los municipios del Departamento. </t>
  </si>
  <si>
    <t xml:space="preserve">2. Acompañamiento técnico con el 98% de los Entes Territoriales Municipales en el Departamento acerca de las acciones del aseguramiento para la Población del Departamento, las Poblaciones Especiales y la  población víctima del conflicto armado a tréves del recurso humano idoneo. </t>
  </si>
  <si>
    <t>LUCERO HERNANDEZ</t>
  </si>
  <si>
    <t>lucero.hernandez@cundinamarca.gov.co</t>
  </si>
  <si>
    <t>3. Realizar en los cuatro municipios que son cabeza de Red  en el Departamento de Cundinamarca, dos campañas de divulgación y promoción de la afiliación al Régimen Subsidiado  a la poblacion con listados censales, sisben I y II y al Régimen Contributivo de la poblacion con capacidad de pago y con encuesta SISBEN con puntaje Superior</t>
  </si>
  <si>
    <t>4.  Realizar Asistencia Técnica  a los Entes Territoriales Municipales (ETM) y a las EAPB de la jurisdicción en relación en procesos de Aseguramiento.</t>
  </si>
  <si>
    <t>Implementar la asistencia técnica en el marco de la atención del sistema general de seguridad social en salud en el 50% de los municipios y las empresas administradoras de planes de beneficios</t>
  </si>
  <si>
    <t>Apoyo a la Gestión de la Dirección de Aseguramiento.</t>
  </si>
  <si>
    <t xml:space="preserve">1. Realizar Asistencia Técnica a EAPB  que operan en los 10  municipios priorizados en el Departamento acerca de las acciones del aseguramiento y la garantía del acceso a los servicios de salud para las poblaciones especiales, incluyendo a las víctimas del conflicto armado.  </t>
  </si>
  <si>
    <t>LUCERO HERNÁNDEZ</t>
  </si>
  <si>
    <t>Promoción de la afiliación al SGSSS; Gestión y utilización eficiente de los cupos del Régimen Subsidiado</t>
  </si>
  <si>
    <t xml:space="preserve">IMPLEMENTAR LA ESTRATEGIA “CUNDINAMARCA ASEGURADA Y SALUDABLE” CON ENFOQUE DIFERENCIAL EN PCVCA EN EL 100% DE LOS MUNICIPIOS </t>
  </si>
  <si>
    <t>1.- Asistencia Técnica y acompañamiento técnico en 10 municipios priorizados en el Departamento acerca de las acciones del aseguramiento y la garantía del acceso a los servicios de salud para las Poblaciones Especiales, incluyendo a la  población víctima del conflicto armado a tréves del recurso humano idoneo.</t>
  </si>
  <si>
    <t>2.-Evaluar trimestralmente la cobertura de la afiliación de las poblaciones especiales, incluyendo a las víctimas del conflicto armado (Listados Censales- Base de Datos Única de Afiliados  -BDUA-.  y la Base de Datos del Régimen Contributivo.</t>
  </si>
  <si>
    <t xml:space="preserve">3.-Adquisición y actualización de los Listados Censales de las Población Víctima del Conflicto Armado en situación de Desplazamiento  (4 al año) que habitan en el Departamento para el respectivo cruce en el sistema de información en el Departamento y los cruces con la Base de Datos Única de Afiliados  -BDUA- y la Base de Datos del Régimen Contributivo . </t>
  </si>
  <si>
    <t>SALUD PUBLICA</t>
  </si>
  <si>
    <t>TOTAL OBJETIVO</t>
  </si>
  <si>
    <t>social /objetivo 2/ componente estrategico  adapataciòn al cambio y variabilidad climatica  / programa Gestion del riesgo y la variablidad climatica</t>
  </si>
  <si>
    <t xml:space="preserve">
 Acciones de fortalecimiento institucional para la respuesta territorial ante las situaciones de emergencias y desastres;
</t>
  </si>
  <si>
    <t xml:space="preserve">Centro Regulador de Urgencias, Emergencias y Desastres </t>
  </si>
  <si>
    <t>carlos.maria@cundinamarca.gov.co</t>
  </si>
  <si>
    <t>Aumentar la capacidad de respuesta en transporte terrestre de la red pública hospitalaria del departamento, mediante la adquisición de 16 ambulancias en el cuatrienio</t>
  </si>
  <si>
    <t xml:space="preserve">Traslado de pacientes </t>
  </si>
  <si>
    <t xml:space="preserve">Transportar pacientes via terrestre a traves de la adquisición de ambulancias </t>
  </si>
  <si>
    <t xml:space="preserve">Aumentar en las 52 Instituciones prestadoras de servicios de salud - IPSS - Públicas del Departamento, en el periodo de gobierno, la capacidad de respuesta ante emergencias y desastres, mediante la implementación de los planes de emergencia y contingencia.
 </t>
  </si>
  <si>
    <t>Capacitación</t>
  </si>
  <si>
    <t xml:space="preserve">Capacitar en temas de gestion del riesgo, atención prehospitalaria, urgencias, emergencias y desastres   </t>
  </si>
  <si>
    <t>CRUE</t>
  </si>
  <si>
    <t>ENERO 25 DE 2013</t>
  </si>
  <si>
    <t>ENERO  25  DE 2013</t>
  </si>
  <si>
    <t xml:space="preserve">DESARROLLO Y PRESTACION DE SERVICIOS </t>
  </si>
  <si>
    <t>Mejoramiento de la calidad en la atención en salud</t>
  </si>
  <si>
    <t>IMPLEMENTACIÓN DE LAS POLITICAS DE DESARROLLO DE ADMINISTRACION EN EL SECTOR SALUD DEL DEPARTAMENTO DE CUNDINAMARCA</t>
  </si>
  <si>
    <t>Implementar el proceso de Gestión Documental en las 10 dependencias de la Secretaría de Salud de conformidad con las tablas de retención documental establecidas por la normatividad vigente</t>
  </si>
  <si>
    <t>Gestión Documental</t>
  </si>
  <si>
    <t>IMPLEMENTAR, INTEGRAR, CUSTODIAR Y DESARRROLLAR HERRAMIENTAS TÉCNICAS, CIENTÍFICAS, DE ACTUALIZACION Y APLICACIÓN DE LA DCUMENTACIÓN EN LA SECRETARIA DE SALUD CONFORME A LA NORMATIVIDAD.</t>
  </si>
  <si>
    <t>IMPLEMENTACION DE UN SISTEMA DE INFORMACION PARA LA SECRETARIA DE SALUD DE CUNDINAMARCA</t>
  </si>
  <si>
    <t xml:space="preserve">Implementar el Sistema de Información Integrado de la Secretaria de Salud </t>
  </si>
  <si>
    <t>Mejoramiento de la eficiencia en la prestación de servicios de salud y sostenibilidad financiera de las IPS</t>
  </si>
  <si>
    <t>social /objetivo 4 Fortalecimiento Institucional para generar valor en lo publico/ pilar 10 fortalecimiento institucional y gobernabilidad/ Programa TIC´s en Cundinamarca</t>
  </si>
  <si>
    <t>IMPLEMENTACION DE TECNOLOGIAS DE INFORMACION Y LA COMUNICACION PARA EL FORTALECIMIENTO DE LA RED HOSPITALARIA  PUBLICA DE CUNDINAMARCA</t>
  </si>
  <si>
    <t>Renovar y modernizar en el 100% de las instituciones de la red hospitalaria pública de Cundinamarca  la infraestructura tecnológica necesaria para la prestación de servicios de salud soportados en TIC´s (computadores, servidores, impresoras, Cableado Estructurado (incluye Switch, UPS Racks) )</t>
  </si>
  <si>
    <t>Implementar en el 100% de la red hospitalaria pública de Cundinamarca Historia Clínica Electrónica Unificada</t>
  </si>
  <si>
    <t>FORTALECIMIENTO A LAS INSTITUCIONES PRESTADORAS DE SERVICIOS DE SALUD DE LA RED PUBLICA  Y  A LA SECRETARIA DE SALUD DEL DEPARTAMENTO DE CUNDINAMARCA</t>
  </si>
  <si>
    <t xml:space="preserve">Apalancar anualmente con recursos financieros a 10 Empresas Sociales del Estado para garantizar la prestación de servicios de salud                                                  </t>
  </si>
  <si>
    <t xml:space="preserve">Apalancar  financieramente a los Hospitales  que conforman la red publica del Departamento de Cundinamarca. </t>
  </si>
  <si>
    <t>Desarrollar el proceso de asistencia técnica administrativa a la Secretaría de Salud y las Instituciones prestadoras de servicios de salud que conforman la red pública del Departamento de Cundinamarca</t>
  </si>
  <si>
    <t>FORTALECIMIENTO Y MEJORAMIENTO DE LA GESTION  FINANCIERA  E INSTITUCIONAL DE LA EPS'S CONVIDA</t>
  </si>
  <si>
    <t>IMPLEMENTACION DE POLITICAS DE DESARROLLO DE ADMINISTRACION EN EL SECTOR SALUD DEL DEPARTAMENTO DE CUNDINAMARCA</t>
  </si>
  <si>
    <t>Cumplir en el 100%  las obligaciones contractuales pactadas del contrato de interventoría de la concesión del Nuevo Hospital de Soacha.</t>
  </si>
  <si>
    <t>Interventoría al contrato de concesión del Nuevo Hospital de Soacha.</t>
  </si>
  <si>
    <t>EJERCER LA INTERVENTORÍA EN LOS TÉRMINOS DE LEY SOBRE EL DESARROLLO, PROPÓSITO, FINALIDAD  Y EJECUCIÓN DEL CONTRATO DE CONCESIÓN DEL NUEVO HOSPITAL DE SOACHA.</t>
  </si>
  <si>
    <t>Culminar las actividades inconclusas de postcierre derivadas de los procesos del 100% de las ESEs liquidadas del Departamento, en aspectos laborales, prestacionales y pensionales, recuperación de activos, clasificación y organización de archivos y pago de pasivos contingentes, entre otros</t>
  </si>
  <si>
    <t>Ajuste Institucional</t>
  </si>
  <si>
    <t>REALIZAR ACTIVIDADES POSTERIORES E INHERENTES A LA LIQUIDACIÓN DE LAS ESES DEPARTAMENTALES.</t>
  </si>
  <si>
    <t>FORTALECIMIENTO  A LAS INSTITUCIONES DEL SECTOR SALUD DEL DEPARTAMENTO DE CUNDINAMARCA</t>
  </si>
  <si>
    <t>Cumplir el 100% de la transferencia de ley destinada al mejoramiento de las instituciones de salud de los hospitales universitarios del Departamento de Cundinamarca.</t>
  </si>
  <si>
    <t xml:space="preserve">Transferencias de recursos a Hospitales Universitarios </t>
  </si>
  <si>
    <t>ELABORAR EL ACTO ADMINISTRATIVO PARA TRANSFERIR LOS RECURSOS A LOS HOSPITALES UNIVERSITARIOS DE CUNDINAMARCA</t>
  </si>
  <si>
    <t>Cofinanciar el pasivo pensional del 100% de las entidades beneficiadas por el Contrato de Concurrencia N°204 de 2001</t>
  </si>
  <si>
    <t>Saneamiento de pasivos laborales (Obligaciones Pensionales Constituidas)</t>
  </si>
  <si>
    <t>ELABORAR EL ACTO ADMINISTRATIVO PARA TRANSFERIR RECURSOS AL FONDO DE PENSIONES DEL DEPARTAMENTO DE CUND.</t>
  </si>
  <si>
    <t>Prestación y desarrollo de servicios</t>
  </si>
  <si>
    <t>Mejoramiento de la eficiencia en la prestación de los servicios de salud y sostenibilidad financiera de las IPS públicas</t>
  </si>
  <si>
    <t>Implementacion  de la red de telesalud (Telemedicina y Teleducaciòn) en el Departamento de cundinamarca</t>
  </si>
  <si>
    <t>Implementar en el 100% de las IPS de baja complejdad de la red hospitalaria pública de Cundinamarca los servicios de telediagnóstico, teleconsulta y teleradiologia  bajo la modalidad de telemedicina</t>
  </si>
  <si>
    <t>ENERO  25 DE 2013</t>
  </si>
  <si>
    <t>Desarrollo Observatorio de Salud Pública del Departamento de Cundinamarca</t>
  </si>
  <si>
    <t>Desarrollo Guias de Manejo Clinico Integral del Departamento de Cundinamarca</t>
  </si>
  <si>
    <t>Fortalecimiento a las Instituciones del Sector Salud del Departamento</t>
  </si>
  <si>
    <t xml:space="preserve">Transferir los recursos en la proporción expuesta en las normas a COLCIENCIAS </t>
  </si>
  <si>
    <t>. ELABORAR EL ACTO ADMINISTRATIVO (RESOLUCIÓN) COMO SOPORTE TÉCNICO.</t>
  </si>
  <si>
    <t>CIENCIA Y TECNOLOGIA</t>
  </si>
  <si>
    <t>DIRECCION ADMINISTRATIVA Y FINANCIERA</t>
  </si>
  <si>
    <t>Implementar probar y documentar los procesos Tecnologicos y Administrativos en la adquisición y Modernización de TICs en la SSC y los Municipios del Departamento</t>
  </si>
  <si>
    <t>APOYAR A LA SECRETARÍA DE SALUD EN LA FORMULACIÓN, EJECUCIÓN Y CONTROL DE PLANES, PROGRAMAS Y PROYECTOS EN TECNOLOGÍAS DE INFORMACIÓN Y COMUNICACIONES DEL SECTOR SALUD. A  TRAVES DE TALENTO HUMANO</t>
  </si>
  <si>
    <t>JAIME ORLANDO CORTES ALDANA</t>
  </si>
  <si>
    <t>jaime.cortes@cundinamarca.gov.co</t>
  </si>
  <si>
    <t>APOYAR A C A LA SECRETARÍA DE SALUD EN LA ASISTENCIA TÉCNICA A LA RED PÚBLICA INTEGRADA DE SERVICIOS DE SALUD Y A LOS MUNICIPIOS PARA EL FORTALECIMIENTO DE LA CAPACIDAD INSTALADA Y LA MODERNIZACIÓN DE LA GESTIÓN. A TRAVES DE TALENTO HUMANO</t>
  </si>
  <si>
    <t>APOYAR A LA SECRETARIA DE SALUD EN LA SUPERVISIÓN DE LOS CONVENIOS Y CONTRATOS PARA EL FORTALECIMIENTO TECNOLÓGICO DE LA RED HOSPITALARIA PÚBLICA DEL DEPARTAMENTO  A TRAVÉS DE RECURSO HUMANO</t>
  </si>
  <si>
    <t>APOYAR A LA SECRETARIA DE SALUD EN LOS PROCESOS DE IMPLEMENTACIÓN DEL SISTEMA DE INFORMACIÓN QUE SE ADELANTEN A TRAVÉS DE RECURSOS HUMANO</t>
  </si>
  <si>
    <t>REALIZAR EL MANTENIMIENTO PREVENTIVO Y CORRECTIVO DEL SISTEMA DE INFORMACION  DE GESTIÓN EXTRAMURAL DE LAS DIRECCIONES DE VIGILANCIA Y CONTROL Y SALUD PUBLICA</t>
  </si>
  <si>
    <t>MANTENER ACTIVOS  EL PLAN DE DATOS  DE LOS EQUIPOS MÓVILES  DE GESTIÓN EXTRAMURAL. DIRECCIÓN DE SALUD PÚBLICA</t>
  </si>
  <si>
    <t>MANTENER EL SERVICIO DE TELECOMUNICACIONES PAERA GARANTIZAR LA CONECTIVIDAD DEL CRUE LABORATORIO DE SALUD PUBLICA DE LA SECRETARIA DE SALUD</t>
  </si>
  <si>
    <t>Hardware y Software Ofimatico</t>
  </si>
  <si>
    <t>GERMAN AUGUSTO OLAYA AGUIRRE       JAIME ORLANDO CORTES ALDANA</t>
  </si>
  <si>
    <t>augusto.olaya@cundinamarca.gov.co    jaime.cortes@cundinamarca.gov.co</t>
  </si>
  <si>
    <t>Sistemas de Información Hospitalario</t>
  </si>
  <si>
    <t>Telemedicina</t>
  </si>
  <si>
    <t>GERMAN AUGUSTO OLAYA AGUIRRE</t>
  </si>
  <si>
    <t>german.olaya@cundinamarca.gov.co</t>
  </si>
  <si>
    <t>PRESTAR SERVICIOS DE TELEDIAGNOSTICO, TELECONSULTA Y TELERADIOLOGIA BAJO LA MODALIDAD DE TELEMEDICINA A LAS INSTITUCIONES REMISORAS Y A LOS CENTROS DE REFERENCIA DEFINIDOS MEDIANTE LA DOTACION DE EQUIPOS BIOMEDICOS</t>
  </si>
  <si>
    <t>social /objetivo 4 Fortalecimiento Institucional para generar valor en lo publico/ pilar 10 fortalecimiento institucional y gobernabilidad/ Programa cundinamarca con Espacios de Participaciòn Real</t>
  </si>
  <si>
    <t>Aseguramiento, Prestacion y Desarrollo de Servicios, Salud Publica, Promoción Social, Urgencias y Emergencias, Prevención, Vigilancia y Control de Riesgos Profesionales</t>
  </si>
  <si>
    <t>1,2,3,4,5,6</t>
  </si>
  <si>
    <t>Fortalecimiento de la participación y el control social en el departamento de Cundinamarca</t>
  </si>
  <si>
    <t>Asistir tecnicamente al 100% de los Municipios en creacion y fortalecimiento de Copacos, Veedurias y SAC</t>
  </si>
  <si>
    <t>ASISTENCIA TECNICA A MUNICIPIOS</t>
  </si>
  <si>
    <t>DAR TRÁMITE, REALIZAR SEGUIMIENTO Y ANALIZAR EL 100% (29) DE LAS PETICIONES, QUEJAS, RECLAMOS Y SUGERENCIAS QUE EN PROMEDIO MENSUAL SON DIRECCIONADAS A LA SECRETARIA DE SALUD Y QUE TIENE ORIGEN EN LOS USUARIOS DE LAS DIFERENTES MUNICIPIOS DEL DEPARTAMENTO.</t>
  </si>
  <si>
    <t>REALIZAR 1 CAMPAÑA DE INFORMACIÓN, EDUCACIÓN Y COMUNICACIONES PARA APOYAR  LA FUNCIÓN DE PROMOCION Y FORTALECIMIENTO DE LAS FORMAS Y MECANISMOS DE PARTICIPACIÓN SOCIAL.</t>
  </si>
  <si>
    <t>REALIZAR  39 CURSOS DE CAPACITACIÓN   A LOS INTEGRANTES DE LOS MECANISMOS DE PARTICIPACIÓN SOCIAL DE LOS 116 MUNICIPIOS</t>
  </si>
  <si>
    <t>REALIZAR  DE 696 VISITAS DE ASISTENCIA TECNICA SE BUSCARA LA CREACIÓN Y PUESTA EN FUNCIONAMIENTO DE LOS DIFERENTES MECANISMOS DE PARTICIPACIÓN SOCIAL (COMITÉS DE PARTICIPACIÓN COMUNITARIA COPACO, VEEDURÍAS Y SERVICIOS DE ATENCIÓN A LA COMUNIDAD SAC)</t>
  </si>
  <si>
    <t>Crear la  defensoría del Usuario en Salud en la Secretaría de Salud Departamental</t>
  </si>
  <si>
    <t>DEFENSORIA DEL USUARIO</t>
  </si>
  <si>
    <t>REALIZAR   204 VISITAS DE SEGUIMIENTO   A  LAS IPS DE LA RED HOSPITALARIA  DEPARTAMENTAL</t>
  </si>
  <si>
    <t>Asistir tecnicamente al 100% de los prestadores de servicios de salud en la creacion y fortalecimiento de Asociaciones de Usuarios, Comites de Etica Hospitalaria y Sistemas de Información al Usuario</t>
  </si>
  <si>
    <t>ASISTENCIA TECNICA A IPS</t>
  </si>
  <si>
    <t>DAR TRÁMITE, REALIZAR SEGUIMIENTO Y ANALIZAR EL 100% (43) DE LAS PETICIONES, QUEJAS, RECLAMOS Y SUGERENCIAS QUE EN PROMEDIO MENSUAL SON DIRECCIONADAS A LA SECRETARIA DE SALUD Y QUE TIENE ORIGEN EN LOS USUARIOS DE LAS DIFERENTES EPS E IPS DEL DEPARTAMENTO.</t>
  </si>
  <si>
    <t>REALIZAR  1 CAMPAÑA DE INFORMACIÓN, EDUCACIÓN Y COMUNICACIONES SE APOYARA DE MANERA DIDACTICA LA FUNCIÓN DE PROMOCION Y FORTALECIMIENTO DE LAS FORMAS Y MECANISMOS DE PARTICIPACIÓN SOCIAL.</t>
  </si>
  <si>
    <t>A TRAVÉS DE 276 VISITAS DE ASISTENCIA TECNICA SE BUSCARA CREAR Y/O FORTALECER LAS DIFERENTES FORMAS Y MECANISMOS DE PARTICIPACIÓN SOCIAL QUE FUNCIONAN AL INTERIOR DE CADA IPS (ASOCIACIONES DE USUARIOS, COMITÉS DE ÉTICA HOSPITALARIA Y SISTEMAS DE INFORMACIÓN Y ATENCIÓN AL USUARIO SIAU).</t>
  </si>
  <si>
    <t>IMPLEMENTACIÓN DEL SISTEMA ÚNICO DE ACREDITACIÓN, EN ARTICULACIÓN CON EL SISTEMA INTEGRADO DE GESTIÓN Y CONTROL, EN LA SECRETARIA DE SALUD DE CUNDINAMARCA</t>
  </si>
  <si>
    <t>Lograr como mínimo un 80% de satisfacción de los Usuarios Internos de la Secretaria de Salud</t>
  </si>
  <si>
    <t>PREPARACIÓN PARA LA ACREDITACIÓN</t>
  </si>
  <si>
    <t xml:space="preserve">Realizar 2 Mediciones de  la satisfacción del Cliente Interno </t>
  </si>
  <si>
    <t xml:space="preserve">ANA LUCIA RESTREPO </t>
  </si>
  <si>
    <t>analucia.restrepo@cundinamarca.gov.co</t>
  </si>
  <si>
    <t>Lograr como mínimo un 80% de satisfacción de los Usuarios externos de la Secretaria de Salud</t>
  </si>
  <si>
    <t>Realizar 2 Mediciones de  la satisfacción del Cliente  Externo con apoyo del talento humano</t>
  </si>
  <si>
    <t>Articular y estandarizar el 70% de los procesos estratégicos, misionales, de apoyo y de evaluación de la Secretaria de Salud.</t>
  </si>
  <si>
    <t>Autoevaluar anualmente los  estándares para  direcciones territoriales del Sistema Único de Acreditación  e implementar como mínimo en un 80% los planes de mejoramiento integrales que se deriven de ella.</t>
  </si>
  <si>
    <t>Realizar una autoevaluación de cumplimiento de estándares del Manual de Acreditación vigente para direcciones territoriales en Salud con paoyo del Talento Humano</t>
  </si>
  <si>
    <t>Formular Planes de Mejoramiento Continuo por estándares y proceso con apoyo del Talento Humano</t>
  </si>
  <si>
    <t>Realizar la asistencia técnica a la secretaria de salud para la formulación, seguimiento, evaluación,  rendición de cuentas de proyectos de inversión. A través de talento humano</t>
  </si>
  <si>
    <t>Realizar la asistencia técnica a la secretaria de salud, hospitales y municipios para la formulacion, seguimiento y evaluación de planes municipales y hospitalarios a través del talento humano</t>
  </si>
  <si>
    <t>GESTIÓN DE PROYECTOS DE INVERSIÓN</t>
  </si>
  <si>
    <t>GERENCIA DE LA PLANEACIÓN ESTRATÉGICA</t>
  </si>
  <si>
    <t>MARTHA SOFIA NORIEGA DE LA HOZ</t>
  </si>
  <si>
    <t>martha.noriega@cundinamrca.gov.co</t>
  </si>
  <si>
    <t>DEPENDENCIAS</t>
  </si>
  <si>
    <t>PLANECION - ACREDITACION</t>
  </si>
  <si>
    <t>PLANEACION -SISTEMAS DE INFORMACION</t>
  </si>
  <si>
    <t>PLANEACION</t>
  </si>
  <si>
    <t>ADMINISTRATIVA Y FINANCIERA</t>
  </si>
  <si>
    <t>VIGILANCIA Y CONTROL</t>
  </si>
  <si>
    <t>TOTAL</t>
  </si>
  <si>
    <t>Aseguramiento, Prestacion y Desarrollo de Servicios  y Salud Publica</t>
  </si>
  <si>
    <t>1, 2 y 3</t>
  </si>
  <si>
    <t>Mejoramientro de la Calidad</t>
  </si>
  <si>
    <t>FORTALECIMIENTO DEL PROGRAMA DE INSPECCION, VIGILANCIA Y CONTROL DE LA SECRETARIA DE SALUD DEL DEPARTAMENTO DE CUNDINAMARCA</t>
  </si>
  <si>
    <t>Desarrollar las actividades de IVC competentes en el 100% de los municipios del departamento en materia del Sistema Obligatorio de Garantía de la Calidad, mantenimiento hospitalario, tecnovigilancia,  residuos hospitalarios y centros de estética.</t>
  </si>
  <si>
    <t>INSPECCION, VIGILANCIA Y CONTROL  A PRESTADORES DE SERVICIOS DE SALUD Y OTROS SUJETOS</t>
  </si>
  <si>
    <t>Visita de Inspeccion, Vigilancia y Control a prestadores de servicios de salud y otros sujetos en el marco del SGSSS</t>
  </si>
  <si>
    <t xml:space="preserve">Desarrollar en los 116 munciipios del Departamento las acciones competentes de IVC en flujo de recursos </t>
  </si>
  <si>
    <t>IVC-FLUJO DE RECURSOS</t>
  </si>
  <si>
    <t>Visitas de IVC a municipios</t>
  </si>
  <si>
    <t>Realizar las actividades de IVC al 100% de establecimientos farmaceúticos y tiendas naturistas</t>
  </si>
  <si>
    <t>IVC- ESTABLECIMIENTOS FARMACEUTICOS Y TIENDAS NATURISTAS</t>
  </si>
  <si>
    <t>Visitas de IVC a establecimientos farmaceuticos,tiendas naturistas y otros</t>
  </si>
  <si>
    <t>Elaborar y desarrollar la actualización del  calculo actuarial en el  sector salud del Fondo de Pensiones del Departamento de Cundinamarca.</t>
  </si>
  <si>
    <t>Cumplir el 100% de las transferencias de ley a los tribunales de etica medica, odontologica y de enfermería</t>
  </si>
  <si>
    <t>Apoyo al sistema de transparencia y ética del sector salud a través de los Tribunales de ética profesional médica, odontológica y de enfermería en el Departamento de Cundinamarca</t>
  </si>
  <si>
    <t>ELABORAR LOS SOPORTES TÉCNICOS PARA TRANSFERIR LOS RECURSOS ASIGNADOS DE LEY A LOS TRIBUNALES DE ETICA DE MEDICINA, ODONTOLGIA Y ENFERMERIA.</t>
  </si>
  <si>
    <t>Gestión de recursos:Presentación del Proyecto a la(s) entidade(s) Fuentes de inversión-Financiación/ Entidades financiadoras</t>
  </si>
  <si>
    <t>Gestión de recursos:Sustentación de necesidades   de Recursos s según proyecto para aprobación de Fuentes de financiación/Recursos fuente de financiacion</t>
  </si>
  <si>
    <t>Estructuración de la convocatoria del  grupo de investigación y Desarrollo del proyecto y su aprobación/Periodo de estructuración y terminos de referencia.</t>
  </si>
  <si>
    <t>Fase inicial Desarrollo del Proyecto Observatorio de Salud Pública del Departamento de Cundinamarca/Cumplimiento de los términos de referencia.</t>
  </si>
  <si>
    <t>Presentar el proyecto a entidades fuente de financiació- Presentar necesidades de recursos para el desarrollo del proyecto- Estructuración de la convocatoria del  grupo de investigación y Desarrollo del proyecto y su aprobación. Desarrollar la Fase inicial o del Proyecto Observatorio de Salud Pública del Departamento de Cundinamarca según los terminos de referencia.</t>
  </si>
  <si>
    <t>Actividades de sustentación del proyecto a entidades de financiación-Actividades de sustentación de necesidades de recursos- Actividades de Convocatoria del grupo de investigaciónS y selección  el  grupo investigador  del Observatorio de Salud Pública e inicie su desarrollo.Iniciar el proyecto.</t>
  </si>
  <si>
    <t>Sustentación del proyecto/Convocatorias de entidades financiadoras</t>
  </si>
  <si>
    <t>Solicitud de recursos/Recursos aprobados</t>
  </si>
  <si>
    <t>Convocatoria y Selección del grupo Investigador/Terminos de referencia progtramados</t>
  </si>
  <si>
    <t>Recursos ejecutados/Recursos asignados</t>
  </si>
  <si>
    <t>Fase inicial Desarrollo del Proyecto Desarrollo Guias de Manejo Clinico Integral del Departamento de Cundinamarca/Cumplimiento de los términos de referencia.</t>
  </si>
  <si>
    <t>Presentar el proyecto a entidades fuente de financiació- Presentar necesidades de recursos para el desarrollo del proyecto- Estructuración de la convocatoria del  grupo de investigación y Desarrollo del proyecto y su aprobación. Desarrollar la Fase inicial o del ProyectoDesarrollo Guias de Manejo Clinico Integral del Departamento de Cundinamarca según los terminos de referencia.</t>
  </si>
  <si>
    <t>Actividades de sustentación del proyecto a entidades de financiación-Actividades de sustentación de necesidades de recursos- Actividades de Convocatoria del grupo de investigaciónS y selección  el  grupo investigador  del Desarrollo Guias de Manejo Clinico Integral del Departamento de Cundinamarca e inicie su desarrollo.Iniciar el proyecto.</t>
  </si>
  <si>
    <t>nodiermartín@gmail.com</t>
  </si>
  <si>
    <t>Fortalecimiento del Sistema Obligatorio de Garantìa de Calidad en las instituciones de la red Publica de Cundinamarca</t>
  </si>
  <si>
    <t>Mejoramiento de la accesibilidad a los servicios de salud y mejoramiento de la Calidad de los servicios de salud</t>
  </si>
  <si>
    <t>Mejorar  las condiciones de capacidad tecnológica y científica del Sistema Único de Habilitación en:   infraestructura,  dotación de equipos médicos y biomédicos para servicios en diferentes modalidades, incluyendo la telemedicina, en el 50% de  las Empresas Sociales del Estado con énfasis en la baja complejidad.</t>
  </si>
  <si>
    <t>Prestación y Desarrollo de Servicios</t>
  </si>
  <si>
    <t>Estudio Reorganización y rediseño de la oferta de las Empresas Sociales del Estado que integran la red pública del Departamento de Cundinamarca</t>
  </si>
  <si>
    <t>Reorganizar  institucionalmente 8 Empresas Sociales del Estado</t>
  </si>
  <si>
    <t>Realizar Proceso de Ajuste Institucional</t>
  </si>
  <si>
    <t>Redes de prestación de servicios</t>
  </si>
  <si>
    <t>REALIZAR  18 CURSOS DE CAPACITACIÓN SE PRETENDE DARLE INFORMACIÓN  A LOS INTEGRANTES DE LOS MECANISMOS DE PARTICIPACIÓN SOCIAL DE LAS IPS QUE PRESTAN SUS SERVICIOS EN EL DEPARTAMENTO.</t>
  </si>
  <si>
    <t>Emergencias y Desastres</t>
  </si>
  <si>
    <t xml:space="preserve">Fortalecimiento del Sistema de Prevención y Atención de Urgencias, Emergencias y Desastres en el sector salud del departamento de Cundinamarca    </t>
  </si>
  <si>
    <t xml:space="preserve">Mantener la atenciòn de emergencias en salud al 100% de las  emergencias y desastres del Departamento, en el cuatrenio  </t>
  </si>
  <si>
    <t xml:space="preserve">Atencion de Urgencias y Emergencias </t>
  </si>
  <si>
    <t xml:space="preserve">Coordinar y regular urgencias, emergencias y desastres; referencia y contrareferencia, asesoria basica de atencion en salud  a través  de la contratación de talento humano cualificado.     </t>
  </si>
  <si>
    <t xml:space="preserve">Apoyar el proceso administrativo y logistico de la dirección a traves de talento humano    </t>
  </si>
  <si>
    <t xml:space="preserve">Garantizar el monitoreo de la red de comunicaciones a través del talento humano </t>
  </si>
  <si>
    <t xml:space="preserve">Auditar el 100% del proceso de referencia y contrareferencia de atención de urgencias, emergencias  y desastres a través del talento humano   </t>
  </si>
  <si>
    <t xml:space="preserve">Prestar la atención inicial de urgencias para la estabilización de pacientes a través del talento humano    </t>
  </si>
  <si>
    <t xml:space="preserve">Dotación </t>
  </si>
  <si>
    <t xml:space="preserve">Mejorar la calidad de la atención en las emergencias, urgencias y desastres de la población de Cundinamarca, mediante la adquicisión de maquinaria, elementos   de protección  y  equipamiento, dotación de madicamentos y elementos de reserva </t>
  </si>
  <si>
    <t xml:space="preserve">Mejorar la calidad de la atención en las emergencias, urgencias y desastres de la población de Cundinamarca, mediante la divulgación del  programa de Mision Medica y Red de Trasplantes   </t>
  </si>
  <si>
    <t>Sistemas de información y SIG</t>
  </si>
  <si>
    <t xml:space="preserve">Realizar actualización del software y licencias del sistema de información georefenciado en el CRUE   </t>
  </si>
  <si>
    <t xml:space="preserve">Comunicaciones </t>
  </si>
  <si>
    <t xml:space="preserve">Mejorar la calidad de  la atención en las emergencias, urgencias y desastres de la población de Cundinamarca, mediante la adquisición de equipos de tecnología digital , y de comunicaciones  </t>
  </si>
  <si>
    <t xml:space="preserve">Logistica </t>
  </si>
  <si>
    <t xml:space="preserve">Garantizar el mantenimiento de las instalaciones del CRUE y adecuarlo con mobiliario  </t>
  </si>
  <si>
    <t xml:space="preserve">
Acciones de fortalecimiento de la red de urgencias
</t>
  </si>
  <si>
    <t xml:space="preserve">Identificación y priorizacion de los riesgos </t>
  </si>
  <si>
    <t xml:space="preserve">4. Realizar asistencia técnica y acompañamiento en el proceso de contratación a la Red Adscrita y No adscrita para la prestación de los servicios de salud de la población a cargo del departamento. </t>
  </si>
  <si>
    <t>5. Realizar Evaluación o Estudios sobre el ranking de EPS y municipios, acompañamiento técnico e interventoria para contribuir al acceso de los medicamentos de las patologías de mayor impacto en el Departamento de Cundinamarca, Capacitar y desarrollar las habilidades y competencias que apoyen la formación y consolidación del equipo de investigación de la Secretaría de Salud de Cundinamarca en el área de "Drug Mananger", Apoyo técnico en la formulación de un proyecto de investigaci{on ante COLCIENCIAS, entre otros.</t>
  </si>
  <si>
    <t>Divulgar el Plan Territorial de Salud con los ajustes pertinentes de acuerdo al Plan Decenal de Salud  2012-2021 mediante el diseño y la impresión del documento.</t>
  </si>
  <si>
    <t>Realizar asistencia técnica a las IPS públicas en la implementación de un sistema de costos que permita conocer el costo de los servicios prestados</t>
  </si>
  <si>
    <t>REDES INTEGRADAS DE SERVICIOS DE SALUD EN EL CONTEXTO DEL MODELO DE GESTION EN SALUD: CUNDINAMARCA CALIDAD DE VIDA</t>
  </si>
  <si>
    <t>Realizar diagnostico departamental sobre "Redes de Servicios de Salud " (RSS) en el marco del Modelo de gestion en salud de Cundinamarca y referenciacion competitiva</t>
  </si>
  <si>
    <t>Elaborar e implementar el Plan  Departamental de RISS  enmarcado desde  la articulación, gestion,  operatividad,reorganizacion, rediseño y modernizacion de la RED ( Fase 1 )</t>
  </si>
  <si>
    <t>Fortalecer o mejorar  la prestacion de servicios de salud de la Red publica Departamental mediante la adquisicion de tecnologia, equipamento, mejoramiento o adecuacion  de infraestructura</t>
  </si>
  <si>
    <t>Elaborar  y ejecutar Plan de Asistencia tecnica  en el marco de RISS y Modelo de gestion en salud de Cundinamarca</t>
  </si>
  <si>
    <t>Elaborar  y ejecutar Plan de Capacitacion y Educacion continua alineado a RISS y   y Modelo de gestion en Salud de Cundinamarca</t>
  </si>
  <si>
    <t>Realizar concurso de Gerentes de 5 ESEs</t>
  </si>
  <si>
    <t>Adquirir o desarrollar un sistema de información que integre las competencias de Desarrollo de Servicios en el marco del desarrollo de Redes e inherente al modelo de gestión en salud de Cundinamarca (tecnovigilancia, farmacovigilancia, otros)</t>
  </si>
  <si>
    <t>Aumentar el cumplimiento  del Sistema Obligatorio de Garantía de la Calidad en el 100% de las Empresas Sociales del Estado.</t>
  </si>
  <si>
    <t>SISTEMAUNICO DE HABILITACION</t>
  </si>
  <si>
    <t>CALIDAD EN LA PRESTACION DE SERVICIOS EN EL CONTEXTO DEL MODELO DE GESTION EN SALUD: CUNDINAMARCA CALIDAD DE VIDA</t>
  </si>
  <si>
    <t xml:space="preserve">Realizar una autoevaluacion y diagnostico departamental sobre el grado de implementacion del Sistema Obligatorio de Garantia de Calidad  en sus 4 componentes contemplando lo pertinente al Sistema de Gestion para la seguridad y salud en el trabajo; de la Red Pública y privada del Departamento, mediante una muestra representativa y de acuerdo a los lineamientos metodologicos establecidos </t>
  </si>
  <si>
    <t xml:space="preserve">Elaborar, implementar y realizar seguimiento al Plan Departamental de Calidad ( fase 1) de acuerdo al  resultado del diagnóstico  sobre Sistema Obligatorio de Garantia de la Calidad  </t>
  </si>
  <si>
    <t>Elaborar  y ejecutar Plan de Asistencia tecnica  en el marco del Sistema Obligatorio de Garantia de Calidad, Gestion para la Seguridad y salud en el trabajo  y Modelo integral de gestion en Salud de Cundinamarca</t>
  </si>
  <si>
    <t xml:space="preserve">Elaborar  y ejecutar Plan de Capacitacion y Educacion continua en el marco del Sistema Obligatorio de Garantia de Calidad Gestion para la Seguridad y salud en el trabajo  y Modelo integral de gestion en Salud de Cundinamarca </t>
  </si>
  <si>
    <t>Apoyar el proceso de inscripción y registro en el sistema único de habilitación. A través de talento humano</t>
  </si>
  <si>
    <t>Claudia Patricia Lopez                            Martha Imelda Beltran                              Liliana Cepeda Amaris</t>
  </si>
  <si>
    <t xml:space="preserve">claudiapatricia.lopez@cundinamarca.gov.co             martha.beltran@cundinamarca.gov.co             lililiana.cepeda@cundinamarca.gov.co  </t>
  </si>
  <si>
    <t>Implementar el plan de trabajo para el otorgamiento del II  Premio Departamental de Calidad de acuerdo a los lineamientos metodologicos establecidos: Diseñar lineamientos metodológicos segunda versión Premio Departamental al Mejoramiento Continuo de la Calidad, implementar  y otorgar el reconocimiento a 1 IPS pública por categoria definida</t>
  </si>
  <si>
    <t xml:space="preserve"> Dotar de equipamento y asignar recursos para infrestructura a las instituciones de la Red publica del Departamento con el fin de aumentar el cumplimeinto de condiciones tecnico cientificas de los estándares del Sistema Unico de  Habilitación y de lo necesario para la operación del Modelo integral de gestion de salud de Cundinamarca, incluye la   interventoria </t>
  </si>
  <si>
    <t>1</t>
  </si>
  <si>
    <t>Adquirir o desarrollar un sistema de información que integre las competencias de Desarrollo de Servicios en el marco del Sistema Obligatorio de Garantía de Calidad, Sistemas de Gestión para la seguridad y salud en el trabajo  inherente al modelo de gestión en salud de Cundinamarca(1 fase)</t>
  </si>
  <si>
    <t>Diseñar, elaborar y divulgar el 100% del soporte documental y de piezas comunicativas del SIGCA con apoyo del Talento Humano.</t>
  </si>
  <si>
    <t>LILIANA SOFIA CEPEDA AMARIS</t>
  </si>
  <si>
    <t>EJECUTAR EL PLAN DE CAPACITACION-EDUCACION CONTINUA EN EL COMPONENTE DE SOGC.</t>
  </si>
  <si>
    <t>INCINERACION DE MEDICAMENTOS Y/O DISPOSITIVOS MEDICOS DECOMISADOS EN VISITAS.</t>
  </si>
  <si>
    <t>Fortalecer la red de laboratorios del departamento de Cundinamarca mediante: Asistencias técnicas, capacitación, seguimiento, evaluación externa del desempeño, control de calidad, confirmación de casos y   cumplimiento de vigilancia  entomológica.</t>
  </si>
  <si>
    <t>Amparo Leonor Gnecco Rodriguez</t>
  </si>
  <si>
    <t>Adquisición de Insumos, elementos y Reactivos para la realización de los procesos Diagnóstico, evaluación externa del desempeño, control sanitario, seguimiento en los brotes y epidemias  de eventos de  interés en salud publica en el departamento</t>
  </si>
  <si>
    <t>Adquisición y/o mantenimiento preventivo y/o correctivo a equipos y elementos del laboratorio. Calibración y/o calificación  de  equipos y elementos del laboratorio.</t>
  </si>
  <si>
    <t>Adquisición de: Control de  plagas, señalización, aviso publicitario, tecnología informática, de redes, de sistema de ventilación y equipos de laboratorio para realización de pruebas  requeridos para el mejoramiento de la calidad de los procesos realizados en el Laboratorio de salud pública encaminados a lograr su acreditación.</t>
  </si>
  <si>
    <t>Desarrollar proyectos de investigación en salud pública</t>
  </si>
  <si>
    <t>Fortalecer el laboratorio de salud pública con el mejoramiento y adecuación de infraestructura</t>
  </si>
  <si>
    <t>Documentación e implementación del sistema de gestión de calidad , basado en la norma NTC ISO/ IEC 17025</t>
  </si>
  <si>
    <t>Acciones operativas de inspección, vigilancia y control de los factores de riesgo del ambiente que afectan la salud humana y el control de zoonosis de conformidad con las actividades contenidas en el cronograma del anexo no. 1 en cumplimiento de la ley 715 de 2001 en los municipios de 4a., 5a. y 6a. categoría de responsabilidad del departamento.</t>
  </si>
  <si>
    <t>Dennis  Norberto Hernández</t>
  </si>
  <si>
    <t>Realizar acciones de interventoría externa a los diferentes contratos de talento humano y salud ambiental correspondientes a la dirección de salud pública.</t>
  </si>
  <si>
    <t>Acciones operativas del nivel central para realizar la vigilancia y control de los factores de riesgo que afecta la salud humana, en los componentes de agua, suelo, sustancias químicas potencialmente toxicas, alimentos, establecimientos especiales y zoonosis</t>
  </si>
  <si>
    <t>Realizar capacitación y monitoreo periodico a las unidades notificadoras del nivel municipal, asistencia técnica para la realización de los COVES municipales y para garantizar el desarrollo de búsqueda activa institucional y comunitaria de enfermedades objeto de vigilancia y mantener actualizado el sistema de información. SIVIGILA</t>
  </si>
  <si>
    <t>José Fernando Sánchez Ortiz</t>
  </si>
  <si>
    <t>Asistencia técnica a municipios, IPS, e instituciones que lo requieren, concurrencia.</t>
  </si>
  <si>
    <t>Nohora Nelcy Moreno Quicazán</t>
  </si>
  <si>
    <t>Certificar 4 instituciones educativas de educación  publica de básica secundaria como  "colegio  calidad de vida" (11)</t>
  </si>
  <si>
    <t>Consuelo Garcia Vanegas</t>
  </si>
  <si>
    <t>Sistematizar la información correspondiente a los casos de violencia intrafamiliar, abuso sexual, consumo de sustancia  psicoactivas y suicidio reportados por las redes provenientes de los 116 muincipios del  departamento  (13)</t>
  </si>
  <si>
    <t>levantar una línea de base sobre el estado y condiciones de la población adulta mayor en el departamento de Cundinamarca, que permita  obtener información relevante para la formulación y diseño de políticas, programas y proyectos, que permitan la atención de esta población en función de sus necesidades y expectativas.</t>
  </si>
  <si>
    <t xml:space="preserve">Social /Objetivo 1 Desarrollo Integral del Ser Humano/ Pilar Cundinamarca Saludable / Programa Vìctimas del conflicto armado con garantía de derechos </t>
  </si>
  <si>
    <t>Programa de promocion y Prevencion en vacunacion a las personas victimas del desplazamiento identificadas</t>
  </si>
  <si>
    <t>Realizar actividades de p y p en salud sexual y reproductiva, salud mental y vacunación en coordinación con los hospitales de red para realizar canalización efectiva  de la población victima hacia los servicios de salud</t>
  </si>
  <si>
    <t>Sonia Martiza Castillo</t>
  </si>
  <si>
    <t>Estrategias intersectorial en la búsqueda de población victima para el desarrollo de actividades de promoción y prevención.</t>
  </si>
  <si>
    <t>Educar a padres y cuidadores sobre importancia de la vacunación, conservar el carnet de vacunas,  través de talleres visita casa a casa y actividades lúdico pedagógicas.</t>
  </si>
  <si>
    <t>Programa de Promocion y sencibilizacion para actividades de salud sexual y reproductiva para la poblacion victima del desplazamiento</t>
  </si>
  <si>
    <t>Reunión con otros sectores, asistencia técnica programada y espontánea, visitas a municipios para seguimiento y acompañamiento a ejecución de actividades programadas en el poa</t>
  </si>
  <si>
    <t xml:space="preserve">Orientación, seguimiento y evaluación a las acciones  que respondan a los autos de la corte constitucional para el proyecto de víctimas </t>
  </si>
  <si>
    <t>Ayudas tecnicas a la poblacion victima de conflicto armado en condicion de discapacidad</t>
  </si>
  <si>
    <t>Fortalecimiento a la población víctima del conflicto armado con discapacidad en ayudas técnicas</t>
  </si>
  <si>
    <t>Consolidar base de datos de solicitudes y entregas de ayudas técnicas a la población víctima y realizar el seguimiento a las entregas promover la notificación y denuncia de casos de violencia, maltrato, abuso etc. en la población victima</t>
  </si>
  <si>
    <t>Mantener en el cuatrienio las acciones de promoción y prevención en salud mental 100% de las personas víctimas del conflicto armado identificadas.</t>
  </si>
  <si>
    <t>Orientación promoción y sensibilización para actividades de salud mental para la población víctima del desplazamiento</t>
  </si>
  <si>
    <t>Reunión con otros sectores, asistencia técnica programada y espontánea. visitas a municipios para seguimiento y acompañamiento a ejecución de actividades, programadas en el poa</t>
  </si>
  <si>
    <t>Social /Objetivo 1 Desarrollo Integral del Ser Humano/ Pilar Cundinamarca Saludable / Programa Familias forjadoras de sociedad</t>
  </si>
  <si>
    <t>Programa de promoción y prevención a la población en condición de discapacidad.</t>
  </si>
  <si>
    <t>Asistencia técnica y acompañamiento a los comités municipales de discapacidad.</t>
  </si>
  <si>
    <t>Construir el lineamiento de la política de discapacidad</t>
  </si>
  <si>
    <t>Construir lineamiento técnico y operativo de los centros de vida sensorial.</t>
  </si>
  <si>
    <t>Diseño y construcción de proyectos para el empoderamiento de herramientas con participación comunitaria, formulación de programas de hidroterapia.</t>
  </si>
  <si>
    <t>Identificación y caracterización de la población en condición de discapacidad,  con el apoyo y capacitación del ministerio de salud y protección social.</t>
  </si>
  <si>
    <t>Promover acciones transectoriales para el garantizar acciones  de  ocupacionales, inclusión social y de familia para la población con necesidades especiales</t>
  </si>
  <si>
    <t>Socialización y dinamización de la propuesta “rehabilitación basada en la comunidad”  a nivel departamental y municipal,</t>
  </si>
  <si>
    <t>Reuniones de coordinación sectorial, visitas a municipios para verificación de personas que solicitan ayudas técnicas, conformación de los comités locales de discapacidad</t>
  </si>
  <si>
    <t>Centros de vida censorial</t>
  </si>
  <si>
    <t>Fortalecimiento con equipos de rehabilitación a 10 centros de vida  sensorial ya asignados en el departamento para apoyar la creación de espacios de integración, habilitación  rehabilitación</t>
  </si>
  <si>
    <t>Banco de ayudas tecnicas</t>
  </si>
  <si>
    <t>Recopilar solicitudes de los municipios, verificación de papeles para poder asignar (examen médico, sisben 1 o 2, cedula). entrega y seguimiento a las ayudas, y actas de entrega.</t>
  </si>
  <si>
    <t>Desarrollar actividades  del programa de lepra  a través del laboratorio de salud pública y la red departamental de laboratorios</t>
  </si>
  <si>
    <t>Olga Lucia Chavarro Rozo</t>
  </si>
  <si>
    <t>Realizar búsqueda y  detección  de lepra de  sintomáticos  de piel y sistema nervioso para   a nivel comunitario en área  rural  y urbana del departamento</t>
  </si>
  <si>
    <t>Desarrollar actividades  del programa de tuberculosis  a través del laboratorio de salud pública y la red departamental de laboratorios</t>
  </si>
  <si>
    <t>Gestionar la entrega de medicamentos para  tuberculosis, a las ips de Cundinamarca.</t>
  </si>
  <si>
    <t>Implementar los lineamientos técnicos y operativos del programa de tuberculosis, a través de asistencia técnica a los municipios.</t>
  </si>
  <si>
    <t>Realizar capacitaciones regionales  a responsables pic, referentes, ejecutoras, médicos, bacteriólogas  y auxiliares pic y promotoras en tuberculosis  y confirmación de contactos</t>
  </si>
  <si>
    <t>Realizar reportes que permitan identificar los programas que benefician a la población en condición de discapacidad y víctimas del conflicto armado</t>
  </si>
  <si>
    <t>Realizar actividades de iec  para el programa de tuberculosis  y  movilización social en los municipios de Cundinamarca</t>
  </si>
  <si>
    <t>Realizar búsqueda y detección de sintomáticos respiratorios, en población vulnerable: habitantes de calle, indígenas, desplazados, inmunosuprimidos, carcelaria,  menores de 5 años y población rural.</t>
  </si>
  <si>
    <t>Fortalecimiento de la estrategia de participación social y comunitaria en el departamento.</t>
  </si>
  <si>
    <t>Viviana Clavijo</t>
  </si>
  <si>
    <t>Capacitación en temas de interés en salud pública, dirigida a coordinadores pic, funcionarios de alcaldías, ips t nivel central con el fin de fortalecer el talento humano que desarrolla acciones de salud pública en el departamento</t>
  </si>
  <si>
    <t>Brindar asistencia técnica y realizar seguimiento y evaluación de las acciones contenidas tanto en los planes de intervenciones colectivas de los 116 municipios como en el plan de salud departamental y del fortalecimiento de la gestión de las eps subsidiadas y contributivas del departamento.</t>
  </si>
  <si>
    <t>Pago de conciliaciones del acuerdo 229 del 2002.</t>
  </si>
  <si>
    <t xml:space="preserve">Lucia Yaneth Prada </t>
  </si>
  <si>
    <t>lyprada@cundinamarca.gov.co</t>
  </si>
  <si>
    <t>Construir e implementar el pilotaje de la aps resolutiva en sus diferentes componentes</t>
  </si>
  <si>
    <t>Promoción y prevención de enfermedades crónicas transmisibles</t>
  </si>
  <si>
    <t>Fortalecer las competencias de equipos de salud de ips y municipios y los procesos de atención  para la detección y control del VIH/sida</t>
  </si>
  <si>
    <t>FORTALECER EL SISTEMA DE INFORMACIÓN PARA LA CAPTURA DE DATOS EN CAMPO, MEDIANTE LA ADQUISICIÓN DE EQUIPOS MÓVILES Y EL SERVICIO DE PLAN DE DATOS PARA EL PROYECTO DE GESTIÓN EXTRAMURAL.</t>
  </si>
  <si>
    <t xml:space="preserve">1. Análisis y reporte trimestral del  Formulario Único Territorial (FUT). </t>
  </si>
  <si>
    <t>2. Realizar negociación y suscripción de los acuerdos de voluntades con la red adscrita y no adscrita para complementar la oferta de los servicios de III y IV  nivel demandados en la prestación de servicios de la población Víctima del Conflicto Armado (PVCA)</t>
  </si>
  <si>
    <t>Vigilancia en salud pública para la primera infancia</t>
  </si>
  <si>
    <t>Fortalecer la notificación de las unidades de atención de enfermedad respiratoria aguda en el departamento de Cundinamarca, mediante los reportes de situación de IRA en el departamento de Cundinamarca</t>
  </si>
  <si>
    <t xml:space="preserve">Viviana Marcela Clavijo </t>
  </si>
  <si>
    <t>Monitorear las competencias de equipos de salud de IPS y municipios y los procesos de atención  para la atención integral de la gestante con enfoque de riesgo, mediante la realización de asistencias técnicas</t>
  </si>
  <si>
    <t>Fortalecer el sistema de información  y  las unidades notificadoras del nivel municipal,  para la vigilancia de la situación de salud en la primera infancia.</t>
  </si>
  <si>
    <t>Martha Ines Camargo Garzón</t>
  </si>
  <si>
    <t xml:space="preserve">Gestión para la atención integral a la primera infancia </t>
  </si>
  <si>
    <t>Reuniones de coordinación trasectorial</t>
  </si>
  <si>
    <t>Supervisión de contratos</t>
  </si>
  <si>
    <t>Talleres, mesas de trabajo, simposios y otras actividades educativas,</t>
  </si>
  <si>
    <t>Apoyo a procesos contractuales del área  y gestión de las mismas.</t>
  </si>
  <si>
    <t>Prevención de la enfermedad - Gestión del riesgo</t>
  </si>
  <si>
    <t>Promoción de entornos seguros para niños de 0-5 años y prevención de accidentes en el hogar (formación a la familia y a la comunidad) mediante el  levantamiento de línea base de accidentes en el hogar y  acciones de IEC (información, educación y comunicación) comunitaria. (2)</t>
  </si>
  <si>
    <t xml:space="preserve">Sandra Martinez y Viviana Marcela Clavijo </t>
  </si>
  <si>
    <t>Promoción de la salud y calidad de vida</t>
  </si>
  <si>
    <t>Estrategia de fortalecimiento de ips lideres en maternidad segura y parto humanizado (2)</t>
  </si>
  <si>
    <t>Implementar la estrategia de movilización social para el inicio parejo de la vida a traves de medios de comunicación. (3)</t>
  </si>
  <si>
    <t>Maria Cristina Henao Ortiz</t>
  </si>
  <si>
    <t>Fortalecer las competencias de equipos de salud de IPS y municipios y los procesos  para la atención integral de la gestante con enfoque de riesgo, IAMI -AIEPI, a través de procesos de capacitación y asistencia técnica (1)</t>
  </si>
  <si>
    <t>Viviana Marcela Clavijo / maria del carmen ahumada</t>
  </si>
  <si>
    <t>Apoyar la  creación,  dotación y capacitación, de bancos de leche humana, salas de lactancia hospitalarias, empresariales e institucionales, fortalecer la red de bancos de leche humana y biblioteca virtual  (2)</t>
  </si>
  <si>
    <t>Apoyar la acreditación de las instituciones amigas de la mujer y la infancia con enfoque integral -  IAMI del departamento, mediante la prestación de servicios de evaluadores externos. (1)</t>
  </si>
  <si>
    <t>Implementar la estrategia de atención integral a mujeres gestantes y menores de 6 años con desnutrición severa, global y aguda en el departamento de Cundinamarca mediante la adquisición y distribución de micronutrientes (1)</t>
  </si>
  <si>
    <t>Fortalecer la práctica de la lactancia materna, programa madre canguro y la estrategia de alimentación del lactante y del niño pequeño, mediante la realización de talleres (3)</t>
  </si>
  <si>
    <t>Vacunar en el cuatrienio a 24.000 niñas y niños de un año de edad con esquema de vacunación PAI PLUS (hepatitis A y Varicela).</t>
  </si>
  <si>
    <t>Fortalecer el programa de vacunación PAI plus en el departamento de Cundinamarca. mediante la adquisición de vacunas (1)</t>
  </si>
  <si>
    <t>Yolanda Clavijo Vanegas</t>
  </si>
  <si>
    <t>Apoyar acciones del  intensificación  y jornadas de vacunación (3)</t>
  </si>
  <si>
    <t>Apoyar acciones del programa  permanente de vacunación  (PAI ) en el 100% de los municipios a través del fortalecimiento de la red frio, el sistema de información,  la realización de asistencia tecnica y trasporte de vacunas  información (2)</t>
  </si>
  <si>
    <t>O3000000</t>
  </si>
  <si>
    <t>Social /Objetivo 1 Desarrollo integral del ser humano/ Pilar Cundinamarca Saludable / Programa Inicio parejo de la vida</t>
  </si>
  <si>
    <t>Social /Objetivo 1 Desarrollo integral del ser humano/ Pilar Cundinamarca Saludable / ProgramaAlianza por la infancia</t>
  </si>
  <si>
    <t>Ambientes físicos saludables                                               (Entornos Saludables)</t>
  </si>
  <si>
    <t>Caracterizar los entornos escolares en el marco de la   estrategia de escuela saludable mediante la realización de un convenio (1)</t>
  </si>
  <si>
    <t>Martha Herrera Machado</t>
  </si>
  <si>
    <t>Educación para la salud - Desarrollo de habilidades y capacidades de los actores políticos</t>
  </si>
  <si>
    <t xml:space="preserve">Fortalecer el componente de alimentación escolar, a través de procesos formativos a  docentes, directivos, tenderos escolares y ecónomas </t>
  </si>
  <si>
    <t>Fortalecer el proyecto de educación en salud sexual y convivencia ciudadana en el marco del plan nacional de SSR, por medio de la capacitación a docentes de las instituciones educativas del departamento (8)</t>
  </si>
  <si>
    <t>Fortalecer estilos de vida saludable mediante sesiones de actividad física a  los municipios categoría  4,5,6 (5)</t>
  </si>
  <si>
    <t>Implementación estrategia instituciones educativas libres de humo mediante actividades lúdico pedagógicas con docentes, directivos y padres de familia (11)</t>
  </si>
  <si>
    <t>Promover  hábitos higiénicos de salud bucal como rutina de cuidado diario, en la comunidad educativa, mediante la realización de talleres en las instituciones educativas (7)</t>
  </si>
  <si>
    <t>Esmily Ruiz</t>
  </si>
  <si>
    <t xml:space="preserve"> Reorientación de servicios de salud</t>
  </si>
  <si>
    <t>Fortalecer la inclusión educativa a través de capacitaciones a padres de familia y docentes relacionados con poblaciones vulnerables de las instituciones educativas (4)</t>
  </si>
  <si>
    <t>Ambientes físicos saludables (Salud Ocupacional</t>
  </si>
  <si>
    <t>Fortalecimiento de planes de emergencia y fomento la  salud ocupacional, mediante las visitas a las instituciones educativas (9)</t>
  </si>
  <si>
    <t>Sandra Patricia Martinez</t>
  </si>
  <si>
    <t>Ambientes sociales</t>
  </si>
  <si>
    <t>Implementación de la estrategia habilidades para la vida  dirigidas a niños de básica primaria  de las escuelas de calidad de vida, mediante la realización de talleres lúdico pedagógicos  sobre prevención del abuso sexual, maltrato infantil y matoneo (10)</t>
  </si>
  <si>
    <t>Realizar acciones de seguimiento,evaluación y vigilancia en salud pública sobre salud sexual y prevención de violencias</t>
  </si>
  <si>
    <t xml:space="preserve"> Políticas públicas y planes para escuela</t>
  </si>
  <si>
    <t>Desarrollar acciones que permitan ajustar   los proyecto educativos  institucionales  en  temáticas de salud escolar tales como alimentación escolar, salud mental, hábitos de vida  saludable, saneamiento  escolar básico, salud oral, visual y auditiva,  educación en salud  sexual y convivencia escolar , cultura de salud ocupacional e inclusión social.(3)</t>
  </si>
  <si>
    <t>Fortalecer la educación en salud publica en la comunidad educativa a través de la formación a docentes y directivos docentes, escolares, padres,  en  temas de educación en salud sexual y construcción de ciudadanía, alimentación saludable , fortalecimientos de habilidades en el cuidado a cuidadores,  hábitos  de vida saludable, saneamiento escolar  salud ocupacional (2)</t>
  </si>
  <si>
    <t>Evaluar la caracterización y los componentes de la estrategia escuela saludable en el marco de la transectorialidad (12)</t>
  </si>
  <si>
    <t>Gestión  (Estilos comunitario)</t>
  </si>
  <si>
    <t>Desarrollar gestiones de transectorielad con sector gubernamentales y no gubernamentales para lograr tener un programa integral de estilos de vida saludable comunitario (3)</t>
  </si>
  <si>
    <t>Implementar campaña de movilización social: radio, impresos, audiovisuales y actividades lúdico pedagógicas como estrategia de empoderamiento de las dimensiones relevantes en salud pública (2)</t>
  </si>
  <si>
    <t>promover el trabajo intersectorial para el cumplimiento del plan departamental de erradicación del trabajo infantil</t>
  </si>
  <si>
    <t>fomento ( estilos de vida saludable )</t>
  </si>
  <si>
    <t>realizar actividades de educación acertada a poblaciones vulnerables a traves de capacitaciones a padres de familia, con la estrategia cuidando a  cuidadores en comunidad</t>
  </si>
  <si>
    <t>promoción ( estilos comunitario)</t>
  </si>
  <si>
    <t>implementar los lineamientos técnicos del programa integral de estilos de vida saludable en el nivel comunitario (6)</t>
  </si>
  <si>
    <t>fortalecer el cumplimiento de la cobertura con VPH a través de jornadas de vacunacion (4)</t>
  </si>
  <si>
    <t>Social /Objetivo 1 Desarrollo integral del ser humano/Pilar Cundinamarca Saludable / Programa Vive y crece adolescencia</t>
  </si>
  <si>
    <t>Promoción en adolescentes a nivel de instituciones educativas</t>
  </si>
  <si>
    <t>Fomentar la implementación de acciones de  salud ocupacional y formulación  de planes de emergencia, mediante visitas a colegios calidad de vida (7)</t>
  </si>
  <si>
    <t>Desarrollar  la estrategia de formación en sexualidad en docentes y directivos de los colegios, mediante talleres ludicopedagogicos de sensibilización (6)</t>
  </si>
  <si>
    <t>Prevencion en adolescentes a nivel de instituciones educativas</t>
  </si>
  <si>
    <t>Realizar aaciones de Prevención del  consumo de sustancias psicoactivas, matoneo, suicidio e implementación de la estrategia habilidades para la vida  en desarrollo de la estrategia  colegios calidad de vida, mediante concurrencia departamental  en salud mental a través de  talleres  lúdico pedagógicos, asistencia tecnica y seguimiento a los municipios (10)</t>
  </si>
  <si>
    <t xml:space="preserve"> Vigilancia en salud pública</t>
  </si>
  <si>
    <t>Brindar asistencia técnica y verificar el cumplimiento de la norma técnica de atención de protección especifica en salud bucal en los servicios odontológicos habilitados en el departamento de Cundinamarca (5)</t>
  </si>
  <si>
    <t>Promoción en adolescentes a nivel comunitario</t>
  </si>
  <si>
    <t>Concurrir departamentalmente  los municipios categorías 4, 5 y 6 a través de sesiones  de actividad física como estilo de vida saludable (4)</t>
  </si>
  <si>
    <t>Conformación de servicios amigables para los adolescentes implementando la estrategia "pensando en mi futuro" (2)</t>
  </si>
  <si>
    <t>Promoción de la alimentación y hábitos  alimentarios saludables, a través de talleres ludicopedagogicos dirigidos a  la comunidad en general (1)</t>
  </si>
  <si>
    <t>Promover hábitos  higiénicos de salud bucal como rutina de cuidado diario como parte integral de un programa de estilos de vida saludables mediante  talleres de sensibilización (3)</t>
  </si>
  <si>
    <t>Prevención en adolescentes a nivel comunitario</t>
  </si>
  <si>
    <t>Sensibilización  sobre prevención y cesación del consumo de tabaco en los servicios amigables para adolescentes del departamento de Cundinamarca mediante charlas de sensibilización (9)</t>
  </si>
  <si>
    <t>Desarrollo de  estrategias de desestimulo del trabajo infantil y protección  del adolescente trabajador y fomento de la salud ocupacional, mediante visitas de asistencia técnica municipal (8)</t>
  </si>
  <si>
    <t>Promoción en jóvenes</t>
  </si>
  <si>
    <t>Implementar  las líneas de política de salud laboral en población joven, para el fomento de entornos laborables  saludables  y prevención de riesgos ocupacionales, a través de la concurrencia departamental  a los municipios que la requieran, mediante visitas de inspección preventiva, de asesoría en salud ocupacional  y actividades de iec. (14)</t>
  </si>
  <si>
    <t>Gestión en jóvenes</t>
  </si>
  <si>
    <t>Realizar reportes que permita identificar la  población en condiciones de discapacidad o víctimas de conflicto armado beneficiaria de los  programas  desarrollados. (3)</t>
  </si>
  <si>
    <t xml:space="preserve">Sonia Maritza Castillo </t>
  </si>
  <si>
    <t>Encuentros provinciales  mediante reuniones intersectoriales para análisis,  asesoría y seguimiento a la situación de salud mental  (7)</t>
  </si>
  <si>
    <t>Elaboración de lineamientos de cada una de las dimensiones en salud pública.(2)</t>
  </si>
  <si>
    <t>Elaborar estudios de conveniencia y realizar supervisión  de los contratos asignados. (6)</t>
  </si>
  <si>
    <t>Desarrollar acciones de  coordinación mediante reuniones  intra e interinstitucionales que permitan lograr el cumplimiento de las metas propuestas. (1)</t>
  </si>
  <si>
    <t>Asistencia  técnica  programada y a demanda   a los municipios  para el desarrollo de las acciones de salud mental  y  apoyo a la gestión administrativa de la prioridad (16)</t>
  </si>
  <si>
    <t>Realizar concurrencia departamental  en seguridad alimentaria y nutricional,  través de  acciones de promoción  de la lactancia materna,  y alimentación saludable,  en la comunidad mediante talleres de capacitación y charlas educativas. (8)</t>
  </si>
  <si>
    <t>Desarrollar  la   estrategia "cuidando cuidadores" , mediante la realización de talleres dirigidos a  padres de  familia de los niños que asisten a los centros de vida sensorial (4)</t>
  </si>
  <si>
    <t>Concurrir departamentalmente los municipios categoría  4,5 y 6 mediante sesiones de actividad física como estilo de vida saludable.</t>
  </si>
  <si>
    <t>Actividades de salud mental en la provincia de Almeidas</t>
  </si>
  <si>
    <t>Prevencion en jovenes</t>
  </si>
  <si>
    <t>Conformar semilleros de  inclusión y apadrinamiento juvenil, mediante talleres de capacitación dirigidos a líderes comunitarios, familias y comunidad en general. (5)</t>
  </si>
  <si>
    <t>Desarrollar acciones de prevención del suicidio mediante la realización de charlas y seminarios dirigidos a  educadores y padres de familia (12)</t>
  </si>
  <si>
    <t>Implementar el programa de atencion integral en prevencion y regulacion de la fecundidad, mediante asistencia tecnica, monitoreo y evaluacion.</t>
  </si>
  <si>
    <t>Implementar la segunda etapa del programa pactos por la vida " saber beber saber vivir"  mediante la realización de talleres, reuniones, charlas y concertación de acciones con los expendedores de licor como actividad de prevención del consumo de alcohol. (15)</t>
  </si>
  <si>
    <t>Vigilancia en Salud Publica</t>
  </si>
  <si>
    <t>Social /Objetivo 1Desarrollo integral del ser humano / Pilar Cundinamarca Saludable / Programa Ddultas y adultos con equidad</t>
  </si>
  <si>
    <t>Fortalecimiento a la gestión</t>
  </si>
  <si>
    <t>Seguimiento  al cumplimiento municipal de la normatividad relacionada con los programas de prevención de cáncer en las ips públicas,   seguimiento a las intervenciones de tratamiento, mediante visitas de asistencia técnica</t>
  </si>
  <si>
    <t>Implementación del programa de cáncer  mediante estrategias de movilización,   detección temprana, atención , seguimiento y orientación psicosocial a pacientes con cáncer y su familia</t>
  </si>
  <si>
    <t>Realizar reportes que permitan identificar la población en condiciones de discapacidad o víctimas del conflicto armado, de los municipios beneficiarios de los programas desarrollados.</t>
  </si>
  <si>
    <t>Realizar reuniones con el equipo interno de trabajo de la secretaria de salud para construir el programa integral de estilos de vida saludables para adultos y adultas y gestión transectorial</t>
  </si>
  <si>
    <t>Realizar visitas de orientación técnica a los municipios para la implementación del programa integral de estilos de vida saludables para adultos y adultas.</t>
  </si>
  <si>
    <t>Promoción de la salud y la calidad de vida.</t>
  </si>
  <si>
    <t>Apoyar la gestión intersectorial e implementación del plan de seguridad alimentaria y nutricional departamental, mediante la participación en reuniones del cisancun técnico y asistencia técnica a los municipios.(1)</t>
  </si>
  <si>
    <t>Realizar aistencia técnica y vigilancia a las acciones de promoción y prevención de las enfermedades crónicas no transmisibles en las IPSs públicas del Departamento</t>
  </si>
  <si>
    <t>Fortalecer las acciones municipales de promoción de la salud, prevención del accidente y  enfermedad a causa del trabajo, mediante visitas de asesoría y/o asistencia técnica a los municipios</t>
  </si>
  <si>
    <t>Implementar en los municipios del departamento las líneas de política de salud laboral en población adulta, mediante visitas de asesoría y asistencia técnica.</t>
  </si>
  <si>
    <t>Promover hábitos higiénicos de salud bucal en adultos mayores como rutina de cuidado diario, mediante talleres de sensibilización (3)</t>
  </si>
  <si>
    <t>Sensibilización y seguimiento municipal a la inclusión laboral efectiva para personas adultas en condición de discapacidad, mediante visitas de acompañamiento</t>
  </si>
  <si>
    <t>Vigilancia en salud publica</t>
  </si>
  <si>
    <t>Brindar asistencia técnica y verificar el cumplimiento de la norma técnica de atención  de protección específica  en salud bucal en los servicios odontológicos habilitados   en el departamento  de Cundinamarca, mediante visitas de asistencia técnica</t>
  </si>
  <si>
    <t>Brindar asistencia técnica y seguimiento municipal a las acciones programadas y de concurrencia, relacionadas con la promoción de estilos de vida saludables, para la prevención de las enfermedades crónicas no transmisibles.</t>
  </si>
  <si>
    <t>Implementar la sala situacional de condiciones de salud y trabajo relacionados con el sector minero, cultivos y fumigación de cultivos, producción panelera, servicios  e industria y comercio, mediante un convenio con la academia</t>
  </si>
  <si>
    <t>Prevención de la enfermedad</t>
  </si>
  <si>
    <t>Implementar la estrategia de fomento de la calidad en la atención en salud de accidentes y enfermedades a causa del trabajo, a través de la asistencia técnica a las ips publica de cada municipio (hospital, centro de salud o puesto de salud), mediante visitas de asistencia técnica a IPS</t>
  </si>
  <si>
    <t>Social /Objetivo 1 Desarrollo integral del ser humano / Pilar Cundinamarca Saludable / Programa Vejez divino tesoro</t>
  </si>
  <si>
    <t>Implementación del modelo de gestión en salud para la vejez en  el departamento de Cundinamarca</t>
  </si>
  <si>
    <t>Prevención</t>
  </si>
  <si>
    <t>Vacunar  8.000 personas mayores en el departamento de Cundinamarca</t>
  </si>
  <si>
    <t>Política de vejez y envejecimiento</t>
  </si>
  <si>
    <t>Gestionar y participar en los escenarios nacionales, departamentales y municipales con el fin de fortalecer el desarrollo del proceso de diseño de la política de envejecimiento y vejez a través de talleres</t>
  </si>
  <si>
    <t>Implementación de la metodología integrada de participación social de y para adultos mayores mipsam. mediante asistencia y capacitación a los actores institucionales del orden departamental y municipal (secretarías de salud, desarrollo social y coordinadores de programa dirigidos a la atención de la población adulta mayor</t>
  </si>
  <si>
    <t>Realizar  encuentros de adultas y adultos mayores e intergeneracionales en coordinación con los demás sectores de la gobernación.</t>
  </si>
  <si>
    <t>Desarrollo de estrategias iec sobre preparación para la jubilación en la vejez, sensibilización sobre alteraciones de la salud en la vejez.</t>
  </si>
  <si>
    <t xml:space="preserve">Encuentros de participación social de las personas adultas mayores para fomentar el envejecimiento activo y realizar lectura de necesidades en  30 municipios </t>
  </si>
  <si>
    <t>Promover estilos de vida saludable (alimentación saludable y sexualidad)  orientadas a personas mayores con enfoque gerogógico. mediante actividades lúdico pedagógicas</t>
  </si>
  <si>
    <t>Realizar un foro sobre salud mental, envejecimiento y prevención del maltrato y  de la exclusión social.</t>
  </si>
  <si>
    <t>Investigación</t>
  </si>
  <si>
    <t>Caracterización socio demográfica y de salud de la población de adultos mayores de 60 años del departamento</t>
  </si>
  <si>
    <t>Conformación y capacitación a grupos gestores en salud de adultos mayores sobre derechos, protección social y política publica.</t>
  </si>
  <si>
    <t>Promoción  y prevención de las enfermedades transmitidas por vectores  en los 68 municipios priorizados en riesgo.</t>
  </si>
  <si>
    <t>Mantenimiento de equipos de fumigación  del   programa  de prevención y control de enfermedades trasmitidas por vectores</t>
  </si>
  <si>
    <t>Jose Fernando Sanchez Ortiz</t>
  </si>
  <si>
    <t>Realizar acciones específicas de promoción prevención y control en los municipios en riesgo a través  de acciones de control químico y físico mecánico de tal manera que se logren mantener los índices de infectacción en bajo riego, logrando de esta manera disminuir el riego de enfermarse  o morir  de la población expuesta del departamento.</t>
  </si>
  <si>
    <t>Implementar campaña de movilización social: radio, impresos, audiovisuales y actividades ludicopedagógicas como estrategia de empoderamiento de las dimensiones relevantes en salud pública (2)</t>
  </si>
  <si>
    <t>MariaCristina Henao</t>
  </si>
  <si>
    <t>Realizar concurrencia en acciones relacionadas con la disminución de enfermedades trasmitidas por vectores ene l marco de la estrategia EGI</t>
  </si>
  <si>
    <t>Jose fernando Sanchez</t>
  </si>
  <si>
    <t>Realizar seguimiento y evaluación a las actividades ejecutadas por los auxiliares de etv en 58 municipios de riesgo.</t>
  </si>
  <si>
    <t>Gestión integral para el desarrollo del plan de salud pública</t>
  </si>
  <si>
    <t xml:space="preserve">1. Identificar y analizar la información del estado de salud de la población a cargo del Departamento de Cundinamarca para definir las necesidades de atención en salud. </t>
  </si>
  <si>
    <t xml:space="preserve">2. Elaborar el Modelo de atención en salud para realizar una adecuada negociación y suscripción de acuerdos de voluntades (contratación) con las IPS/ESE o RISS. </t>
  </si>
  <si>
    <t>3. Realizar negociación y suscripción de los acuerdos de voluntades con la red adscrita para la prestación de servicios de la población a cargo del Departamento de Cundinamarca, incluyendo Poblaciones Especiales y entre ellas la población Víctima del Conflicto Armado (PVCA).</t>
  </si>
  <si>
    <t xml:space="preserve">4. Realizar negociación y suscripción de los acuerdos de voluntades con la red no adscrita para complementar la oferta de los servicios de III y IV  nivel demandados en la prestación de servicios de la población a cargo del Departamento de Cundinamarca.  incluyendo Poblaciones Especiales y entre ellas la población Víctima del Conflicto Armado (PVCA). </t>
  </si>
  <si>
    <t xml:space="preserve">5. Evaluar semestralmente el porcentaje de la población a cargo del Departamento  que demanda servicios de salud en la red adscrita y no adscrita contratada por la Entidad. </t>
  </si>
  <si>
    <t xml:space="preserve">6. Evaluar semestralmente la satisfacción relacionada con la atencion en salud de la población a cargo del Departamento. </t>
  </si>
  <si>
    <t xml:space="preserve">7. Efectuar el pago de cartera de vigencias anteriores de los servicios de Urgencias y por  Sentencias, Tutelas, Conciliaciones y Pasivos Exigibles. </t>
  </si>
  <si>
    <t>8. Efectuar el pago por los servicios de salud prestados en los servicios de urgencias en las vigencias actuales, por  Sentencias, Tutelas, Conciliaciones y Pasivos Exigibles.</t>
  </si>
  <si>
    <t xml:space="preserve">9. Efectuar el pago por concepto de cartera (Recobros y otros). </t>
  </si>
  <si>
    <t xml:space="preserve">10. Suscribir Convenios de Desempeño con IPS de la Red Adscrita al Departamento que permitan el fortalecimiento institucional de la Red Pública. </t>
  </si>
  <si>
    <t>Implementar la asistencia técnica en el marco de la atención del sistema general de seguridad social en salud en el 50% de los municipios y las demás empresas administradoras de planes de beneficios</t>
  </si>
  <si>
    <t>Asistencia Técnica a los Municipios y a las Empresas Administradoras de Planes de Beneficios.</t>
  </si>
  <si>
    <t xml:space="preserve">1. Capacitar el equipo técnico de la Dirección de Aseguramiento en los procesos de Auditoria de Mejoramiento de la Calidad en Salud para su implementación con la red contratada, los Entes Territoriales Municipales y las EAPB.  </t>
  </si>
  <si>
    <t>2. Asesorar a las EAPB en la implementación de los programas de Auditoría para el Mejoramiento de la Calidad de la Atención de Salud.</t>
  </si>
  <si>
    <t>Monitorear en el 60% de las empresas administradoras de planes de beneficio la calidad de la prestación de los servicios de salud a la población asegurada</t>
  </si>
  <si>
    <t xml:space="preserve">1. Implementar los métodos y herramientas de monitoreo de los indicadores de la calidad en la prestación de los servicios de salud a la población del departamento, incluyendo las poblaciones especiales - PVCA, mediante el proceso de auditoria integral de calidad. </t>
  </si>
  <si>
    <t xml:space="preserve">Promoción de la afiliación al SGSSS,
Identificación y priorización de la población a afiliar,
 Gestión y utilización eficiente de los cupos del Régimen Subsidiado, 
Adecuación tecnológica y recurso humano para la administración de la afiliación en el municipio,
Celebración de los contratos de aseguramiento;
 Administración de bases de datos de afiliados;
Gestión financiera del giro de los recursos; 
 Interventoría de los contratos del Régimen Subsidiado;
 Vigilancia y control del aseguramiento
</t>
  </si>
  <si>
    <t>Subsidio al aseguramiento en salud a los 116 municipios del Departamento de Cundinamarca</t>
  </si>
  <si>
    <t>Mantener cada año la cofinanciación del aseguramiento al régimen subsidiado en los 116 municipios del departamento</t>
  </si>
  <si>
    <t>Cofinanciación del Aseguramiento en Salud - Régimen Subsidiado</t>
  </si>
  <si>
    <t>SALUD PÚBLICA</t>
  </si>
  <si>
    <t>ASEGURAMIENTO</t>
  </si>
  <si>
    <t>Yolanda Clavijo Vanegas/ viviana clavijo</t>
  </si>
  <si>
    <t xml:space="preserve">Realizar y asesorar técnicamente a la Secretaria de Salud en la formulación del Análisis de Situación de Salud en los Municipios y el Departamento de Cundinamarca para la formulación de Planes y Políticas públicas en el Departamento. </t>
  </si>
  <si>
    <t>GESTIONAR LA RECEPCIÓN, VALIDACIÓN, CONSOLIDACIÓN Y LA GENERACIÓN DE REPORTES DE LOS RIPS REMITIDOS POR LOS PROFESIONALES INDEPENDIENTES A LA SECRETARIA DE SALUD Y BRINDAR APOYO EN LA GESTIÓN DE LA INFORMACIÓN DE LA OFICINA ASESORA DE PLANEACIÓN SECTORIAL DE LA SSC, A TRAVÉS DE RECURSOS HUMANOS.</t>
  </si>
  <si>
    <t xml:space="preserve">Aumentar la autoevaluación de estándares de Acreditación y la implementación de  planes de mejoramiento de acreditacion anuales al 80% de  la red Publica; </t>
  </si>
  <si>
    <t>Fortalecimiento de la red frío, el sistema de información, la realización de asistencia técnica y transporte de vacunas información (2)</t>
  </si>
  <si>
    <t>Adquisición de Oxímetros e inhalo cámaras para el fortalecimiento de la atención de la enenfermedad Respiratoria Aguda.</t>
  </si>
  <si>
    <t>REALIZAR LA ASISTENCIA TÉCNICA ADMINISTRATIVA A LAS IPS DE LA RED PÚBLICA Y A LA SECRETARÍA DE SALUD</t>
  </si>
  <si>
    <t>Certificar los valores a girar a los Municipios beneficiarios conforme a la liquidación mensual de que trata el Decreto 971 de 2011 y al marco legal vigente para el flujo de recursos del régimen subsidiado de salud.</t>
  </si>
  <si>
    <t>APALANCAR FINANCIERAMENTE A LAS IPS DE LA RED PÚBLICA DEL DEPARTAMENTO.</t>
  </si>
  <si>
    <t>Otras acciones tendientes a la gerencia de la Planeación estrategica en el Departamento a través del fortalecimiento de infraestructura técnologica y sistemas de información.</t>
  </si>
  <si>
    <t>Fortalecer tres entidades departamentales para mejorar su capacidad de atención a la comunidad y la prestación de servicios.</t>
  </si>
  <si>
    <t>Transferir los recursos asignados para el fortalecimiento  y mejoramiento de la gestión financiera e institucional a la EPS CONVIDA</t>
  </si>
  <si>
    <t>OBSERVACIONES DE LA META</t>
  </si>
  <si>
    <t>Implementar la estrategia de Maternidad Segura en los 116 municipios</t>
  </si>
  <si>
    <t xml:space="preserve">Atender al 100% de Gestantes con bajo peso y al 100% de niños menores de 6 años con riesgo a desnutrición global mediante la estrategia Prevención  del  Hambre Oculta, a población en condiciones de vulnerabilidad del Departamento. </t>
  </si>
  <si>
    <t>PARA GARANTIZAR EL ASEGURAMIENTO DE LA POBLACION Y  EL ACCESO EFECTIVO CON  CALIDAD A LOS SERVICIOS DE SALUD A LA POBLACIÓN DEL DEPARTAMENTO, LA DIRECCION DE ASEGURAMIENTO  A TRAVÉS DE LA ASISTENCIA TÉCNICA,  VERIFICÓ EL AJUSTE DE  LOS INFORMES SOLICITADOS A LOS MUNICIPIOS DE ACUERDO A LA CIRCULAR 006, SE OBSERVA QUE HAY MAYOR CUMPLIMENTO EN LA ENTREGA DE INFORMES,  EN EL SEGUIMIENTO POR PARTE DEL MUNICIPIO Y SUS ASESORES SE  DA ALCANCE A LA DIRECCION EN CUANTO  A LOS HALLAZGOS PRINCIPALES REPORTADOS  POR INCUMPLIMIENTO TALES COMO: ENTREGA DE MEDICAMENTOS, LOS  PROBLEMAS DE CAPACIDAD INSTALADA, LA INSUFICIENCIA DE  PERSONAL MEDICO ESPECIALIZADO  PARA ATENDER LA DEMANDA DEL MUNICIPIO Y  DEMORAS EN AUTORIZACIONES; HALLAZGOS QUE SON REPORTADOS A LAS ENTIDADES RESPONSABLES DEL PAGO DE LOS SERVICIOS PRESTADOS CON SU RESPECTIVO PLAN DE MEJORAMIENTO; TOTAL 30 ENTES TERRITORIALES, 29 HOSPITALES DE LA RED ADSCRITA CON ASISTENCIA TÉCNICA Y SEGUIMIENTO A REPORTE DE INDICADORES:  UBATÉ, PACHO, SESQUILÉ, GUATAVITA, CHÍA, COGUA, GACHALÁ, UTICA, VILLETA, SASAIMA, NOCAIMA, QUEBRADANEGRA, NEMOCÓN, SOPO, TABIO, CARMEN DE CARUPA, TENJO,  FACATATIVÁ, GUADUAS, LA VEGA, SASAIMA, VERGARA, SAN JUAN DE RIOSECO, CÁQUEZA, FÓMEQUE, SOACHA, GIRARDOT, FUSAGASUGÁ, ARBELÁEZ,  VIOTÁ, GACHETÁ, TOCAIMA, GRANADA, TIBACUY, GAMA,  UBALÁ, GUASCA, JERUSALÉN, RICAURTE, EL COLEGIO, QUIPILE, CACHIPAY, ANAPOIMA, LA MESA, SAN ANTONIO DEL TEQUENDAMA, BELTRÁN, Y 6 HOSPITALES DE LA RED NO ADSCRITA LA VICTORIA, SANTA CLARA, SIMÓN BOLÍVAR, CANCEROLÓGICO,  VILLAVICENCIO Y SAN BLAS. LA SECRETARÍA DE SALUD DEL DEPARTAMENTO FORMULÓ UN PROYECTO DE INVESTIGACIÓN A PARTIR DE  LAS NECESIDADES  IDENTIFICADAS RELACIONADAS CON LA INEQUIDAD EN EL ACCESO DE LOS MEDICAMENTOS, PRÁCTICAS INADECUADAS DE USO Y LA OPTIMIZACIÓN DE LOS RECURSOS DISPUESTOS PARA LA COMPRA DE MEDICAMENTOS, QUE CADA VEZ PARECEN MÁS ESCASOS.  ESTA PROPUESTA DE INVESTIGACIÓN SE PRESENTÓ CON EL PROPÓSITO DE SER EJECUTADA POR EL DEPARTAMENTO DE CUNDINAMARCA EN LA FASE II, SEGÚN LO ESTABLECIDO EN EL ACUERDO 09 DE 2012, FASE EN LA CUAL, EL PRODUCTO FINAL ES EL DIAGNÓSTICO DE LOS PUNTOS CRÍTICOS DE INTERVENCIÓN QUE PERMITAN OPTIMIZAR EL USO DE LOS RECURSOS DESTINADOS A MEDICAMENTOS Y EL MEJORAMIENTO DEL ACCESO A LOS MISMOS (COMPARACIÓN DE LA REALIDAD CON LOS ESTÁNDARES ESTABLECIDOS). LA CONSOLIDACIÓN DEL MACRO PROYECTO SE LOGRÓ CON LAS INICIATIVAS, APORTES Y PERCEPCIONES DE OTROS SECTORES Y ENTIDADES COMO EL MINISTERIO DE SALUD Y PROTECCIÓN SOCIAL, EL DEPARTAMENTO ADMINISTRATIVO DE CIENCIA, TECNOLOGÍA E INNOVACIÓN - COLCIENCIAS, UNIVERSIDAD SANTO TOMÁS (GRUPOS “PROTECCIÓN SOCIAL Y SALUD PÚBLICA” Y “SALUD Y EQUIDAD”), LA FUNDACIÓN INSTITUTO PARA LA INVESTIGACIÓN DEL MEDICAMENTO EN LOS SISTEMAS DE SALUD - IFARMA  Y LA FUNDACIÓN PARA LA INVESTIGACIÓN Y EL DESARROLLO DE LA SALUD Y LA SEGURIDAD SOCIAL - FEDESALUD, AUNADO AL PROPÓSITO DE IMPLEMENTAR ACERTADAMENTE ,  LA POLÍTICA FARMACÉUTICA CONPES 155, RECIENTEMENTE EMITIDA PARA EL PAÍS,  CON UN DESARROLLO CENTRADO EN CADA UNA DE LAS ETAPAS DE LA “CADENA DEL MEDICAMENTO” , QUE CONLLEVEN A UN DIAGNÓSTICO DE LA SITUACIÓN ACTUAL EN LA GESTIÓN DEL MEDICAMENTO, PROPONER E IMPLEMENTAR ESTRATEGIAS DE INNOVACIÓN, EVALUAR Y AJUSTAR EL MODELO DE GESTIÓN DEL MEDICAMENTO PROPUESTO A FAVOR DEL DERECHO CONSTITUCIONAL DE LA SALUD,  QUE AUMENTE LA EFICIENCIA DEL RECURSO DISPUESTO PARA LA PRESCRIPCIÓN Y ENTREGA DE MEDICAMENTOS,  EL ACCESO EQUITATIVO AL SERVICIO, EL FORTALECIMIENTO TÉCNICO DE LOS ACTORES QUE LIDERAN LA POLÍTICA FARMACÉUTICA DIRIGIDA A 2.517.215 HABITANTES DEL DEPARTAMENTO Y EL MONITOREO DEL SISTEMA DE INFORMACIÓN.</t>
  </si>
  <si>
    <t>SE HACE LA ENTREGA A 101 MUNICIPIOS DEL DEPARTAMENTO  DE LAS BASES DE DATOS DE LAS POBLACIONES ESPECIALES, INCLUYENDO LA POBLACIÓN VÍCTIMA DEL CONFLICTO ARMADO (LA ÚLTIMA ENTREGADA POR DPS) CON SUS RESPECTIVOS ACUERDOS DE CONFIDENCIALIDAD, CON EL FIN DE ACTUALIZARLAS Y DE PROMOVER LA AFILIACIÓN AL SGSSS. SE LOGRO LA ASISTENCIA TÉCNICA EN TEMAS RELACIONADOS CON LA COBERTURA UNIVERSAL EN SALUD, LA ARTICULACIÓN DE LOS SERVICIOS DE SALUD PARA EL ACCESO EFECTIVO, LA GARANTÍA PARA LA CALIDAD EN LA PRESTACIÓN DE LOS SERVICIOS DE SALUD Y LA REPRESENTACIÓN DEL AFILIADO, PROCESOS PROPIOS DEL ASEGURAMIENTO.  109 MUNICIPIOS:  AGUA DE DIOS, ALBÁN, ANAPOIMA, ANOLAIMA, APULO, ARBELÁEZ, BELTRÁN, BOJACÁ, BITUIMA, CABRERA, CACHIPAY, CAJICÁ, CAPARRAPÍ, CÁQUEZA, CARMEN DE CARUPA, CHAGUANÍ,  CHÍA, CHIPAQUE, CHOACHÍ,  COGUA, COTA, CUCUNUBÁ, EL COLEGIO, EL PEÑÓN, EL ROSAL, FACATATIVÁ, FÓMEQUE, FOSCA, FÚQUENE, FUNZA,  FUSAGASUGÁ, GACHALÁ, GACHANCIPÁ, GACHETA, GAMA, GIRARDOT, GRANADA, GUACHETÁ, GUADUAS, GUASCA, GUATAQUÍ, GUATAVITA, GUAYABAL DE SÍQUIMA, GUAYABETAL, GUTIÉRREZ, JERUSALÉN , JUNÍN, LA CALERA, LA MESA, LA PALMA, LA PEÑA, LA VEGA , LENGUAZAQUE,   MADRID, MEDINA, MOSQUERA, NARIÑO,  NEMOCÓN, NILO, NIMAIMA, NOCAIMA, PACHO, PARATEBUENO, PAIME, PANDI, PASCA, PULÍ,  PUERTO SALGAR, QUEBRADA NEGRA, QUETAME; QUIPILE, RICAURTE, SAN ANTONIO DEL TEQUENDAMA, SAN BERNARDO, SAN CAYETANO, SAN FRANCISCO,  SAN JUAN DE RIOSECO, SASAIMA, SIBATÉ, SILVANIA, SIMIJACA, SOACHA, SOPO, SUBACHOQUE, SUESCA, SUPATÁ, SUSA, SUTATAUSA, TABIO, TAUSA, TENA, TENJO, TIBACUY,  TOCAIMA, TOPAIPÍ, UBALÁ, UBAQUE, UBATÉ, UNE, UTICA, VENECIA, VERGARA, VIANÍ, VILLAGOMEZ, VILLETA, VIOTÁ, YACOPÍ, ZIPACÓN, ZIPAQUIRÁ. 12 EPS: SOLSALUD, CAFAM, CAPRECOM, ECOOPSOS, CAFESALUD, CONVIDA, SALUDCOOP, COODONTOLOGOS, COLSUBSIDIO, SANITAS, SALUD TOTAL, NUEVA EPS. 34 ESE: ESE HOSPITAL PEDRO LEÓN ÁLVAREZ DÍAZ DE LA MESA E.S.E. HOSPITAL MARIO GAITÁN YANGUAS DE SOACHA; E.S.E. HOSPITAL MARCO FELIPE AFANADOR DE TOCAIMA; E.S.E HOSPITAL SAN ANTONIO DE GUATAVITA, E.S.E HOSPITAL HILARIO LUGO DE SASAIMA; E.S.E. HOSPITAL SAN ANTONIO DE SESQUILÉ; E.S.E HOSPITAL SAN ANTONIO DE ARBELÁEZ, E.S.E HOSPITAL SAN RAFAEL DE FACATATIVÁ; E.S.E HOSPITAL SAN ANTONIO DE ANOLAÍMA; E.S.E HOSPITAL DIÓGENES TRONCOSOS DE PUERTO SALGAR; E.S.E HOSPITAL SAN VICENTE DE PAUL DE FÓMEQUE; E.S.E. HOSPITAL SANTA BÁRBARA DE VERGARA; ESE HOSPITAL SAN VICENTE DE PAUL SAN JUAN DE RIOSECO; ESE HOSPITAL SAN JOSÉ DE GUADUAS; ESE HOSPITAL SAN RAFAEL II NIVEL DE CÁQUEZA; ESE HOSPITAL SAN FRANCISCO DE GACHETÁ;  E.S.E HOSPITAL SAN VICENTE DE PAUL DE NEMOCÓN; E.S.E HOSPITAL NUESTRA SEÑORA DEL CARMEN EL COLEGIO; E.S.E HOSPITAL HABACUC CALDERÓN CARMEN DE CARUPA; E.S.E HOSPITAL SAN RAFAEL FUSAGASUGÁ; E.S.E. HOSPITAL SAN RAFAEL PACHO; E.S.E HOSPITAL DIVINO SALVADOR SOPO; E.S.E HOSPITAL SANTA ROSA DE TENJO; E.S.E HOSPITAL SALAZAR VILLETA; E.S.E HOSPITAL UNIVERSITARIO LA  SAMARITANA (BOGOTÁ, ZIPAQUIRÁ,  GIRARDOT), E.S.E HOSPITAL SAN FRANCISCO DE VIOTÁ; E.S.E  HOSPITAL EL SALVADOR  DE UBATÉ; E.S.E. HOSPITAL NUESTRA SEÑORA DEL CARMEN DE TABIO; E.S.E HOSPITAL SANTA MATILDE DE MADRID; E.S.E. HOSPITAL SAN ANTONIO CHÍA; E.S.E HOSPITAL SAN MARTIN DE PORRES DE CHOCONTÁ; E.S.E HOSPITAL SAN JOSÉ DE LA PALMA; E.S.E. HOSPITAL NUESTRA SEÑORA DEL PILAR DE MEDINA; E.S.E HOSPITAL SAN JOSÉ GUACHETÁ.</t>
  </si>
  <si>
    <t>ASISTENCIA TECNICA DIRIGIDAS A LOS ACTORES DEL SGSSS A NIVEL MUNICIPAL PARA HACER EL LEVANTAMIENTO DE LOS LISTADOS CENSALES Y ACTUALIZAR EN EL ARCHIVO MAESTRO DE AFILIADOS EN BDUA, TENIENDO EN CUENTA LOS CÓDIGOS CORRESPONDIENTES A LOS GRUPOS POBLACIONALES ESTABLECIDOS EN LA RESOLUCIÓN 1344  DE 2012, CON UN CUBRIMIENTO DE 109 MUNICIPIOS, 10 EPS, 34 HOSPITALES DE   Y A 10 EPS. EN EL ANÁLISIS DE REPORTE DE LA NOVEDAD CON LAS RESPECTIVAS ACTUALIZACIONES EN LA BDUA.  54.828 PERSONAS AFILIADAS AL SGSSS SE DISTRIBUYEN ASI:  AFILIACIÓN AL RÉGIMEN SUBSIDIADO (RS):  EN LA ACTUALIDAD RESIDEN EN EL DEPARTAMENTO  23.060 PERSONAS AFILIADAS AL RS MÁS  18.656  PERSONAS AFILIADAS AL RS QUE RESIDEN A LA FECHA, EN OTROS ENTES TERRITORIALES. AFILIACIÓN AL RÉGIMEN CONTRIBUTIVO (RC): EN LA ACTUALIDAD RESIDEN EN EL DEPARTAMENTO  6.617 PERSONAS AFILIADAS AL RC  MÁS  6.495 PERSONAS AFILIADAS AL RC QUE RESIDEN A LA FECHA, EN OTROS ENTES TERRITORIALES. 109 MUNICIPIOS:  AGUA DE DIOS, ALBÁN, ANAPOIMA, ANOLAIMA, APULO, ARBELÁEZ, BELTRÁN, BOJACÁ, BITUIMA, CABRERA, CACHIPAY, CAJICÁ, CAPARRAPÍ, CÁQUEZA, CARMEN DE CARUPA, CHAGUANÍ,  CHÍA, CHIPAQUE, CHOACHÍ,  COGUA, COTA, CUCUNUBÁ, EL COLEGIO, EL PEÑÓN, EL ROSAL, FACATATIVÁ, FÓMEQUE, FOSCA, FÚQUENE, FUNZA,  FUSAGASUGÁ, GACHALÁ, GACHANCIPÁ, GACHETA, GAMA, GIRARDOT, GRANADA, GUACHETÁ, GUADUAS, GUASCA, GUATAQUÍ, GUATAVITA, GUAYABAL DE SÍQUIMA, GUAYABETAL, GUTIÉRREZ, JERUSALÉN , JUNÍN, LA CALERA, LA MESA, LA PALMA, LA PEÑA, LA VEGA , LENGUAZAQUE,   MADRID, MEDINA, MOSQUERA, NARIÑO,  NEMOCÓN, NILO, NIMAIMA, NOCAIMA, PACHO, PARATEBUENO, PAIME, PANDI, PASCA, PULÍ,  PUERTO SALGAR, QUEBRADA NEGRA, QUETAME; QUIPILE, RICAURTE, SAN ANTONIO DEL TEQUENDAMA, SAN BERNARDO, SAN CAYETANO, SAN FRANCISCO,  SAN JUAN DE RIOSECO, SASAIMA, SIBATÉ, SILVANIA, SIMIJACA, SOACHA, SOPO, SUBACHOQUE, SUESCA, SUPATÁ, SUSA, SUTATAUSA, TABIO, TAUSA, TENA, TENJO, TIBACUY,  TOCAIMA, TOPAIPÍ, UBALÁ, UBAQUE, UBATÉ, UNE, UTICA, VENECIA, VERGARA, VIANÍ, VILLAGOMEZ, VILLETA, VIOTÁ, YACOPÍ, ZIPACÓN, ZIPAQUIRÁ. 12 EPS: SOLSALUD, CAFAM, CAPRECOM, ECOOPSOS, CAFESALUD, CONVIDA, SALUDCOOP, COODONTOLOGOS, COLSUBSIDIO, SANITAS, SALUD TOTAL, NUEVA EPS. 34 ESE: ESE HOSPITAL PEDRO LEÓN ÁLVAREZ DÍAZ DE LA MESA E.S.E. HOSPITAL MARIO GAITÁN YANGUAS DE SOACHA; E.S.E. HOSPITAL MARCO FELIPE AFANADOR DE TOCAIMA; E.S.E HOSPITAL SAN ANTONIO DE GUATAVITA, E.S.E HOSPITAL HILARIO LUGO DE SASAIMA; E.S.E. HOSPITAL SAN ANTONIO DE SESQUILÉ; E.S.E HOSPITAL SAN ANTONIO DE ARBELÁEZ, E.S.E HOSPITAL SAN RAFAEL DE FACATATIVÁ; E.S.E HOSPITAL SAN ANTONIO DE ANOLAÍMA; E.S.E HOSPITAL DIÓGENES TRONCOSOS DE PUERTO SALGAR; E.S.E HOSPITAL SAN VICENTE DE PAUL DE FÓMEQUE; E.S.E. HOSPITAL SANTA BÁRBARA DE VERGARA; ESE HOSPITAL SAN VICENTE DE PAUL SAN JUAN DE RIOSECO; ESE HOSPITAL SAN JOSÉ DE GUADUAS; ESE HOSPITAL SAN RAFAEL II NIVEL DE CÁQUEZA; ESE HOSPITAL SAN FRANCISCO DE GACHETÁ;  E.S.E HOSPITAL SAN VICENTE DE PAUL DE NEMOCÓN; E.S.E HOSPITAL NUESTRA SEÑORA DEL CARMEN EL COLEGIO; E.S.E HOSPITAL HABACUC CALDERÓN CARMEN DE CARUPA; E.S.E HOSPITAL SAN RAFAEL FUSAGASUGÁ; E.S.E. HOSPITAL SAN RAFAEL PACHO; E.S.E HOSPITAL DIVINO SALVADOR SOPO; E.S.E HOSPITAL SANTA ROSA DE TENJO; E.S.E HOSPITAL SALAZAR VILLETA; E.S.E HOSPITAL UNIVERSITARIO LA  SAMARITANA (BOGOTÁ, ZIPAQUIRÁ,  GIRARDOT), E.S.E HOSPITAL SAN FRANCISCO DE VIOTÁ; E.S.E  HOSPITAL EL SALVADOR  DE UBATÉ; E.S.E. HOSPITAL NUESTRA SEÑORA DEL CARMEN DE TABIO; E.S.E HOSPITAL SANTA MATILDE DE MADRID; E.S.E. HOSPITAL SAN ANTONIO CHÍA; E.S.E HOSPITAL SAN MARTIN DE PORRES DE CHOCONTÁ; E.S.E HOSPITAL SAN JOSÉ DE LA PALMA; E.S.E. HOSPITAL NUESTRA SEÑORA DEL PILAR DE MEDINA; E.S.E HOSPITAL SAN JOSÉ GUACHETÁ.</t>
  </si>
  <si>
    <t>EN EL PROCESO DE PROMOCIÓN DE LA AFILIACIÓN DE LA POBLACIÓN DEL DEPARTAMENTO, LAS POBLACIONES ESPECIALES Y POBLACION VICTIMA DEL CONFLICTO ARMADO, EL IMPACTO ES POSITIVO EN CUANTO A LA SENSIBILIZACIÓN DE LA IMPORTANCIA DE LA OPORTUNIDAD DE LA AFILIACIÓN  YA QUE LOS 109 MUNICIPIOS CON ASISTENCIA TECNICA,  HAN DEMOSTRADO MAYOR RESPONSABILIDAD EN CUANTO A LA CONTINUIDAD EN LA ACTUALIZACIÓN,  MANEJO Y DEPURACIÓN PERMANENTE DE LAS BASES DE DATOS YA QUE EN LAS ASISTENCIAS TÉCNICAS SE UNIFICARON CRITERIOS EN EL MANEJO LAS MISMAS, PROCESOS DE CALIDAD EN LA PRESTACIÓN DE SERVICIOS DE SALUD Y DE LA CALIDAD DE LA INTERVENTORÍA DE CONTRATOS, PARA LO CUAL , SE CONTÓ CON LA ASISTENCIA DE  62 ADMINISTRADORES DEL SISBEN, REPRESENTANTES DEL INPEC Y DEL ICBF Y LA PARTICIPACIÓN DIRECTA DE LOS ASESORES DE ASEGURAMIENTO DE LOS MUNICIPIOS,  QUIENES SON LOS DIRECTOS RESPONSABLES DE LA INFORMACIÓN DE LA AFILIACIÓN DE LA POBLACIÓN ESPECIAL Y VICTIMA DEL CONFLICTO ARMADO ESPECIALMENTE. MUNICIPIOS CON ASISTENCIA TÉCNICA: 94%, CON COBERTURA DE TODAS LAS CABECERAS DE PROVINCIA; AGUA DE DIOS, ALBÁN, ANAPOIMA, ANOLAÍMA, APULO, ARBELÁEZ, BELTRÁN, BOJACÁ, BITUIMA, CABRERA, CACHIPAY, CAJICÁ, CAPARRAPÍ, CÁQUEZA, CARMEN DE CARUPA, CHAGUANÍ,  CHÍA, CHIPAQUE, CHOACHÍ,  COGUA, COTA, CUCUNUBÁ, EL COLEGIO, EL PEÑÓN, EL ROSAL, FACATATIVÁ, FÓMEQUE, FOSCA, FÚQUENE, FUNZA,  FUSAGASUGÁ, GACHALÁ, GACHANCIPÁ, GACHETA, GAMA, GIRARDOT, GRANADA, GUACHETÁ, GUADUAS, GUASCA, GUATAQUÍ, GUATAVITA, GUAYABAL DE SÍQUIMA, GUAYABETAL, GUTIÉRREZ, JERUSALÉN , JUNÍN, LA CALERA, LA MESA, LA PALMA, LA PEÑA, LA VEGA , LENGUAZAQUE,   MADRID, MEDINA, MOSQUERA, NARIÑO,  NEMOCÓN, NILO, NIMAIMA, NOCAIMA, PACHO, PARATEBUENO, PAIME, PANDI, PASCA, PULÍ,  PUERTO SALGAR, QUEBRADA NEGRA, QUETAME; QUIPILE, RICAURTE, SAN ANTONIO DEL TEQUENDAMA, SAN BERNARDO, SAN CAYETANO, SAN FRANCISCO,  SAN JUAN DE RIOSECO, SASAIMA, SIBATÉ, SILVANIA, SIMIJACA, SOACHA, SOPO, SUBACHOQUE, SUESCA, SUPATÁ, SUSA, SUTATAUSA, TABIO, TAUSA, TENA, TENJO, TIBACUY,  TOCAIMA, TOPAIPÍ, UBALÁ, UBAQUE, UBATÉ, UNE, UTICA, VENECIA, VERGARA, VIANÍ, VILLA GÓMEZ, VILLETA, VIOTÁ, YACOPÍ, ZIPACÓN, ZIPAQUIRÁ</t>
  </si>
  <si>
    <t>CON EL FIN DE GARANTIZAR LA CALIDAD Y OPORTUNIDAD EN EL ACCESO A LA PRESTACIÓN DE LOS SERVICIOS DE SALUD A LA POBLACIÓN POBRE Y NO ASEGURADA, POBLACIONES ESPECIALES Y POBLACION VICTIMA DEL CONFLICTO ARMADO,  A CARGO DEL DEPARTAMENTO, SE FIRMARON ACUERDOS CON LAS 34 ESEs DE LA RED ADSCRITA DEL DEPARTAMENTO: ESE HOSPITAL PEDRO LEÓN ÁLVAREZ DÍAZ DE LA MESA E.S.E. HOSPITAL MARIO GAITÁN YANGUAS DE SOACHA; E.S.E. HOSPITAL MARCO FELIPE AFANADOR DE TOCAIMA; E.S.E HOSPITAL SAN ANTONIO DE GUATAVITA, E.S.E HOSPITAL HILARIO LUGO DE SASAIMA; E.S.E. HOSPITAL SAN ANTONIO DE SESQUILÉ; E.S.E HOSPITAL SAN ANTONIO DE ARBELÁEZ, E.S.E HOSPITAL SAN RAFAEL DE FACATATIVÁ; E.S.E HOSPITAL SAN ANTONIO DE ANOLAÍMA; E.S.E HOSPITAL DIÓGENES TRONCOSOS DE PUERTO SALGAR; E.S.E HOSPITAL SAN VICENTE DE PAUL DE FÓMEQUE; E.S.E. HOSPITAL SANTA BÁRBARA DE VERGARA; ESE HOSPITAL SAN VICENTE DE PAUL SAN JUAN DE RIOSECO; ESE HOSPITAL SAN JOSÉ DE GUADUAS; ESE HOSPITAL SAN RAFAEL II NIVEL DE CÁQUEZA; ESE HOSPITAL SAN FRANCISCO DE GACHETÁ;  E.S.E HOSPITAL SAN VICENTE DE PAUL DE NEMOCÓN; E.S.E HOSPITAL NUESTRA SEÑORA DEL CARMEN EL COLEGIO; E.S.E HOSPITAL HABACUC CALDERÓN CARMEN DE CARUPA; E.S.E HOSPITAL SAN RAFAEL FUSAGASUGÁ; E.S.E. HOSPITAL SAN RAFAEL PACHO; E.S.E HOSPITAL DIVINO SALVADOR SOPO; E.S.E HOSPITAL SANTA ROSA DE TENJO; E.S.E HOSPITAL SALAZAR VILLETA; E.S.E HOSPITAL UNIVERSITARIO LA  SAMARITANA (BOGOTÁ, ZIPAQUIRÁ,  GIRARDOT), E.S.E HOSPITAL SAN FRANCISCO DE VIOTÁ; E.S.E  HOSPITAL EL SALVADOR  DE UBATÉ; E.S.E. HOSPITAL NUESTRA SEÑORA DEL CARMEN DE TABIO; E.S.E HOSPITAL SANTA MATILDE DE MADRID; E.S.E. HOSPITAL SAN ANTONIO CHÍA; E.S.E HOSPITAL SAN MARTIN DE PORRES DE CHOCONTÁ; E.S.E HOSPITAL SAN JOSÉ DE LA PALMA; E.S.E. HOSPITAL NUESTRA SEÑORA DEL PILAR DE MEDINA; E.S.E HOSPITAL SAN JOSÉ GUACHETÁ; HOSPITAL SAN FÉLIX DE LA DORADA. DENTRO DE LA ATENCIÓN A LA POBLACIÓN USUARIA DE LOS SERVICIOS DE SALUD EN LOS DIFERENTES HOSPITALES DEL DEPARTAMENTO,  SE DESTACA QUE LAS ATENCIONES EN SALUD SEGÚN EL GRUPO DE EDAD,  ESTÁ CONCENTRADO EN LOS GRUPOS DE 15 A 19 Y EN SEGUNDO LUGAR DE 20 A 24 AÑOS Y EN TERCER LUGAR LOS MENORES DE 0 A 4 AÑOS; LA FINALIDAD DE LA CONSULTA ESTÁ CENTRADA EN ATENCIONES DE PREVENCIÓN DE LA SALUD (P Y P), ESPECIALMENTE EN ACTIVIDADES DE DETECCIÓN DE ALTERACIÓN DEL EMBARAZO (2.0%) Y EN SEGUNDO LUGAR DENTRO DE LA CONSULTA EXTERNA SE ENCUENTRA LA ENFERMEDAD GENERAL (75%); Y EN TERCER LUGAR OTRAS CAUSAS (15%). SE OBSERVA QUE LA VÍA DE MAYOR INGRESO ES URGENCIAS Y QUE DE ESTOS INGRESOS EL 20% SON REMITIDOS. EN LA EJECUCIÓN DE CARTERA, SE HA AVANZADO EN LA SIGUIENTE FORMA: EN VIGENCIAS ANTERIORES. EN EL TRANSCURSO DEL 2013 SE PROGRAMO UN TOTAL DE: $5.512.046.265 Y SE RECIBIÓ EL REPORTE DE PAGO POR UN VALOR TOTAL DE: $5.043.177.329. TOTAL EJECUCIÓN 91.5%.  EN VIGENCIAS ACTUALES: EN EL TRANSCURSO DEL 2013 SE PROGRAMO UN TOTAL DE: $7.545.419.929 Y SE RECIBIÓ EL REPORTE DE PAGO POR UN VALOR TOTAL DE: $1.889.594.198. TOTAL EJECUCIÓN: 25%.  EN RECOBROS: EN EL TRANSCURSO DEL 2013 SE PROGRAMO UN TOTAL DE: $3.213.890.434 Y SE RECIBIÓ EL REPORTE DE PAGO POR UN VALOR TOTAL DE: $2.512.638.730 TOTAL EJECUCIÓN: 78.2%</t>
  </si>
  <si>
    <t xml:space="preserve">SE HA COFINANCIADO EL ASEGURAMIENTO AL REGIMEN SUBSIDIADO A LOS 116 MUNICIPIOS, DE LOS CUALES  62 MUNICIPIOS PARTICIPARON EN LA  ASISTENCIA TÉCNICA PERSONALIZADA, Y LOS 54 MUNICIPIOS RESTANTES RECIBIERON  LA INFORMACIÓN VÍA CORREO ELECTRÓNICO Y EN MEDIO FÍSICO DONDE  SE HIZO ENTREGA DE LA MATRIZ DE COFINANCIACIÓN DONDE SE ESTABLECE EL COMPROMISO DE PAGO CON SUS RESPECTIVOS AJUSTES. EL PERMANENTE PROCESO DE ACOMPAÑAMIENTO A  LOS MUNICIPIOS  HA PERMITIDO UN MAYOR CONTROL Y  VERIFICACIÓN, EN LA CERTIFICACIÓN DE LOS GIROS,  SIN EMBARGO LOS GIROS EFECTIVOS DEL RECURSO A LOS MUNICIPIOS  ESTÁN  SUJETOS A LA DISPONIBILIDAD PRESUPUESTAL, Y LA PROGRAMACION ANUAL DE LOS PAGOS, SE  HAN REALIZADO LOS  AJUSTES DEL RECURSO  PERTINENTE MEDIANTE  ACTO ADMINISTRATIVO, LOGRANDO UN AVANCE DEL 60%, A TRAVES DE LOS SEGUIMIENTOS SE VERIFICA LA EJECUCIÓN DEL RECURSO COMPROMETIDO POR PARTE DE LOS MUNICIPIOS YA QUE LA RESPONSABILIDAD DEL GIRO ES DEL DEPARTAMENTO, Y   SE RESPONDE POR EL 100% DE LA PARTICIPACIÓN DEL MISMO. </t>
  </si>
  <si>
    <t>CON LA SUSCRIPCIÓN DE  CONTRATO CON EL HOSPITAL PROCARDIO SERVICIOS MÉDICOS  INTEGRALES LTDA SE GARANTIZA  LA ATENCIÓN EN  SALUD A LA POBLACIÓN POBRE NO AFILIADA A CARGO DEL DEPARTAMENTO PARA LA POBLACIÓN VÍCTIMA DEL CONFLICTO ARMADO SIN VINCULACIÓN LABORAL Y/O CAPACIDAD DE PAGO, CORRESPONDIENTE A LO NO CUBIERTO POR SUBSIDIOS A LA DEMANDA Y A LA ATENCIÓN POR EL SERVICIO DE URGENCIAS DE LOS NO AFILIADOS AL SGSSS Y POBLACIONES ESPECIALES EN SOACHA Y SUS ÁREAS DE INFLUENCIA.  LOS SERVICIOS POR FUERA DEL PLAN DE BENEFICIOS DE LA POBLACIÓN AFILIADA AL RÉGIMEN SUBSIDIADO  Y LOS SERVICIOS DE URGENCIAS DE LOS NO AFILIADOS, DONDE SE HA INCLUIDO LA ATENCIÓN EN SALUD A LA PVCA SEGÚN LA DEMANDA PRESENTADA A CARGO DEL DEPARTAMENTO, SE GARANTIZAN A TRAVÉS DE LA SUSCRIPCIÓN DE   44  CONTRATOS INTERADMINISTRATIVOS DE PRESTACIÓN EFECTUADOS CON LA RED ADSCRITA (34 CONTRATOS) Y NO ADSCRITA CONTRATADA POR EL DEPARTAMENTO (11 CONTRATOS), PARA LA PRESTACIÓN INICIAL DE URGENCIAS A CARGO DEL DEPARTAMENTO EN UNA IPS  CON LA QUE NO SE TENGA CONTRATACIÓN, EL SERVICIO SERÁ BRINDADO Y RECOBRADO AL DEPARTAMENTO A TARIFA PLENA DE SOAT.  CON LA ARTICULACIÓN INTERSECTORIAL CON LA SECRETARÍA DE GOBIERNO, CAPRECOM EPSS, INPEC-REGIONAL, HOSPITALES DE LA RED ADSCRITA AL DEPARTAMENTO Y ALCALDÍAS MUNICIPALES Y A TRAVÉS DEL DESARROLLO DE BRIGADAS DE SALUD EN TRES ESTABLECIMIENTOS CARCELARIOS: GACHETÁ,  VILLETA, ZIPAQUIRÁ Y GIRARDOT, SE LOGRÓ GARANTIZAR  EL ACCESO A LOS SERVICIOS DE SALUD DE LA POBLACIÓN RECLUSA QUE RESIDE EN EL  DEPARTAMENTO A CARGO DEL  INPEC</t>
  </si>
  <si>
    <t>2.  Monitorear el compromiso y ejecucion de los recursos por parte de los municipios receptores, conforme al marco legal vigente para el flujo de recursos del Regimen subsidiado en salud.</t>
  </si>
  <si>
    <t>Promover la afiliación al 100% de la población objeto de aseguramiento al régimen subsidiado en el departamento</t>
  </si>
  <si>
    <t>% AVANCE ACUMULADO</t>
  </si>
  <si>
    <t>CONOCIMIENTOS  ACTITUDES Y PRÁCTICAS DE LOS PRESCRIPTORES Y USUARIOS DE MEDICAMENTOS Y SU RELACIÓN CON LA UTILIZACIÓN RACIONAL DE MEDICAMENTOS  DETERMINADOS. Y  EL INTERCAMBIO DE  CONOCIMIENTOS</t>
  </si>
  <si>
    <t>COMPONENTE DE GESTIÓN DE LA INFORMACIÓN DEL MEDICAMENTO DISEÑADO</t>
  </si>
  <si>
    <t>SUSCRIBIR UN CONVENIO DE ASOCIACION Y COOPERACION ESPECIAL CON LA UNIVERSIDAD  SANTO TOMAS DE AQUINO  PARA EL DISEÑO DEL COMPONENTE DE GESTION  DE LA INFORMACION DEL MEDICAMENTO</t>
  </si>
  <si>
    <t xml:space="preserve"> MODELOS DE PRESTACIÓN DE SERVICIOS FARMACÉUTICOS DISEÑADOS</t>
  </si>
  <si>
    <t>SUSCRIBIR UN CONVENIO DE ASOCIACION Y COOPERACION  ESPECIAL CON LA FUNDACION  INSTITUTO PARA LA INVESTIGACION DEL  MEDICAMENTO  EN LOS SISTEMAS DE SALUD - IFARMA, PARA  INVESTIGAR LA SITUACION ACTUAL DE LA GESTIION D EMEDICAMENTOS  EN LA REGION PARA PROPONER NUEVOS MODELOS DE PRESTACION DE SERVICIOS FARMACEUTICOS</t>
  </si>
  <si>
    <t>PUNTOS CLAVES DE INTERVENCIÓN PARA RACIONALIZAR EL GASTO FARMACÉUTICO IDENTIFICADOS</t>
  </si>
  <si>
    <t>SUSCRIBIR UN CONVENIO DE ASOCIACION Y COOPERACION  ESPECIAL CON LA FUNDACION  INSTITUTO PARA LA INVESTIGACION DEL  MEDICAMENTO  EN LOS SISTEMAS DE SALUD - IFARMA PARA CARACTERIZAR EL MERCADO DE MEDICAMENTOS  E IDENTIFICAR LOS PUNTOS CLAVES  DE INTERVENCION PARA  RACIONALIZAR EL GASTO FARMACEUTICO</t>
  </si>
  <si>
    <t>Implementar dos proyectos integrales para el fomento de la investigación e innovación en el sector educativo y de la salud, durante el período de Gobierno</t>
  </si>
  <si>
    <t>SUSCRIBIR UN CONVENIO  DE ASOCIACION Y COOPERACION ESPECIAL  CON LA FUNDACION  PARA LA INVESTIGACION Y EL DESARRLLO DE LA SALUD  Y LA SEGURIDAD SOCIAL - FEDESALUD, PARA DETERMINAR LOS CONOCIMIENTOS  ACTITUDES Y PRACTICAS DE LOS  PREESCRITORES  Y USUARIOS  DE MEDICAMENTOS  Y SU RELACION CON LA UTILIZACION  RACIONAL DE MEDICAMENTOS</t>
  </si>
  <si>
    <t>METAS</t>
  </si>
  <si>
    <t>ACTIVIDADES</t>
  </si>
  <si>
    <t xml:space="preserve">TOTAL OBJETIVO </t>
  </si>
  <si>
    <t>TELEMEDICINA</t>
  </si>
  <si>
    <t>PARTICIPACION SOCIAL</t>
  </si>
  <si>
    <t>DESARROLLO DE SERVICIOS</t>
  </si>
  <si>
    <t xml:space="preserve">DESARROLLO DE SERVICIOS </t>
  </si>
  <si>
    <t>La encuesta de satisfacción para cliente interno y externo estaba inmersa en un proceso único de contratación por Concurso de Méritos que se dio como efectivo en el mes de noviembre, situación que a la fecha solo permite contar con el diseño de la herramienta a aplicar y otras actividades complementarias del diagnóstico inical de este componente dentro de la contratación realizada.</t>
  </si>
  <si>
    <t>La encuesta de satisfacción para cliente interno y externo estaba inmersa en un proceso único de contratación por Concurso de Méritos que se dio como efectivo en el mes de noviembere, situación que a la fecha solo permite contar con el diseño de la herramienta a aplicar y otras actividades complementarias del diagnóstico inical de este componente dentro de la contratación realizada.</t>
  </si>
  <si>
    <t>Se diseñaron, elaboraron y divulgaron el 100% de los documentos que apoyan el proceso de Calidad de la SSC, con ejercicio de auditoria interna realizada por la firma de la goberanción y evidencia de acciones correctivas a realizar, como soporte a los SIGCA. 
Los diseños de divulgación se realizaron por medio electrónico, enfocado principalmente a la plataforma estratégica de la SSC y de la Política de calidad de la Gobernación</t>
  </si>
  <si>
    <t>SE  DISEÑARON, SE ELABORARON   Y AJUSTARON LAS HERRAMIENTAS DE MONITOREO DE LOS INDICADORES DE LA CALIDAD EN LA PRESTACIÓN DE LOS SERVICIOS DE SALUD A LA POBLACIÓN DEL DEPARTAMENTO, INCLUYENDO LAS POBLACIONES ESPECIALES – PVCA, LAS CUALES FUERON ENTREGADAS AL EQUIPO DE AUDITORES PARA SU APLICACIÓN EN LAS INSTITUCIONES PRESTADORAS DE SERVICIOS DE SALUD DE LA RED DEL DEPARTAMENTO.</t>
  </si>
  <si>
    <t>Suscripción de convenio de asociación y cooperación con la Universidad Santo tomás de Aquino  para estudiar  la prefactibilidad y el diseño del componente de gestión de la información del medicamento para la realización de un futuro piloto que innove en el modelo de gestión de medicamentos en el Departamento,  (Proyecto de Innovación en el Modelo de Gestión del Medicamento en el Departamento de Cundinamarca – SGRegalías Fase II).</t>
  </si>
  <si>
    <t>Suscripción de convenio de asociación y cooperación con FEDESALUD paradeterminar los conocimientos, actitudes y prácticas de los prescriptores y usuarios de medicamentos y su relación con la utilización racional de medicamentos,  (Proyecto de Innovación en el Modelo de Gestión del Medicamento en el Departamento de Cundinamarca – SGRegalías Fase II).</t>
  </si>
  <si>
    <t>Suscripción de convenio de asociación y cooperación con IFARMA para estudiar  la situación actual de la gestión de medicamentos prefactibilidad de un modelo de prestación y los diseños para la realización de un futuro piloto que innove en el modelo de gestión de medicamentos en el Departamento,  (Proyecto de Innovación en el Modelo de Gestión del Medicamento en el Departamento de Cundinamarca – SGRegalías Fase II).</t>
  </si>
  <si>
    <t>Suscripción de convenio de asociación y cooperación con IFARMA para estudiar el mercado de los medicamentos,  la prefactibilidad de proponer un modelo con la racionalización del gasto  y los diseños para la realización de un futuro piloto que innove en el modelo de gestión de medicamentos en el Departamento,  (Proyecto de Innovación en el Modelo de Gestión del Medicamento en el Departamento de Cundinamarca – SGRegalías Fase II).</t>
  </si>
  <si>
    <t>Acreditación- Autoevaluación se considero como el componente 1 del proceso de contratación por Concurso de méritos que se dio como efectivo en el mes de noviembre, situación que a la fecha solo permite contar con el diagnóstico de situación actual, el ejercicio de autoevaluación del grupo de función de la inteligencia y de apoyo con Gestión de Recursos Financieros, El cronograma planteado para continuar es partir de la tercera semana de enero de 2014, con una ejecución del 17%, como los planes de mejoramiento parten de la autoevaluación se cuenta con el mismo resultado 17%.
En cuanto al seguimiento de los planes de mejora se realizaron al 100% con resultados trimestrales entre el 60y 70%. Los estándares de Función de la Inteligencia con cierre final del 63%, Salud Pública del 100%. Los cierres de los demás planes se realizaran hasta la segunda semana de enero previo al ejercicio de autoevaluación.</t>
  </si>
  <si>
    <t>Se realizó proceso de incineración de medicamentos que estaban en custodia por parte de la Secretaría de Salud de Cundinamarca.</t>
  </si>
  <si>
    <t>Se logró cumplir con el Lineamiento Nacional de Maternidad Segura en un 99.3%. Se realizaron 547 visitas a IPS,  entidades con objeto social diferente, profesionales independientes y empíricos.Es importante tener en cuenta que se realizarón 15 visitas previas a IPS en concordancia con la Resolución 1441 de 2013. Los soportes son las diferentes actas de visitas arrojadas por el Sistema ONTRACK. El cumplimiento del 42% obedece a una dificultad en la programación de un número de visitas aumentado para esta vigencia, el cual se espera subsanar para el año 2014.                                                                                      EMPRESA SOCIAL DEL ESTADO HOSPITAL EL SALVADOR, CENTRO DE SALUD DE CAPARRAPI, EMPRESA SOCIAL DEL ESTADO HOSPITAL PEDRO LEON ALVAREZ DIAZ, EMPRESA SOCIAL DEL ESTADO HOSPITAL SAN JOSE DE GUADUAS, PUESTO DE SALUD PABLO NERUDA , HOSPITAL DIOGENES TRONCOSO, EMPRESA SOCIAL DEL ESTADO HOSPITAL SALAZAR DE VILLETA,ESE HOSPITAL UNIVERSITARIO DE LA SAMARITANA - PUESTO DE SALUD DE NARIÑO, ESE HOSPITAL PROFESOR JORGE CAVELIER -I- NIVEL DE ATENCION CAJICA SEDE 2,  E.S.E. HOSPITAL PROFESOR JORGE CAVELIER -I- NIVEL DE ATENCION CAJICA,EMPRESA SOCIAL DEL ESTADO CENTRO DE SALUD SAN FRANCISCO DE SALES,  CENTRO DE SALUD DE FUNZA ,CENTRO DE SALUD PARATEBUENO,  E.S.E. HOSPITAL NUESTRA SEÑORA DE MEDINA , E.S.E. CENTRO DE SALUD DE LENGUAZAQUE, HOSPITAL SAN ANTONIO DEL TEQUENDAMA, E.S.E. CENTRO DE SALUD DE TAUSA, E.S.E HOSPITAL SAN JOSE DE LA PALMA,CENTRO DE SALUD SAN ANTONIO, PUESTO DE SALUD DE TOPAIPI , EMPRESA SOCIAL DEL ESTADO CENTRO DE SALUD TIMOTEO RIVEROS CUBILLOS, ESE HOSPITAL PROFESOR JORGE CAVELIER -I- NIVEL DE ATENCION CAJICA SEDE 2,PUESTO DE SALUD DE VILLAPINZON, HOSPITAL ISMAEL SILVA ESE SEDE SUBIA, HOSPITAL ISMAEL SILVA ESE SEDE AGUABONITA, E.S.E. HOSPITAL MARIO GAITAN YANGUAS DE SOACHA, HOSPITAL ISMAEL SILVA E.S.E,  CENTRO DE SALUD DE GRANADA ,E.S.E. MARIA AUXILIADORA MOSQUERA,E.S.E. HOSPITAL NUESTRA SENORA DEL ROSARIO SUESCA .                                                                                                        VISITAS LEVANTAMIENTO DE MEDIDA SANITARIA: EMPRESA SOCIAL DEL ESTADO HOSPITAL PEDRO LEON ALVAREZ DIAZ,ESE HOSPITAL PROFESOR JORGE CAVELIER -I- NIVEL DE ATENCION CAJICA SEDE 2,  EMPRESA SOCIAL DEL ESTADO CENTRO DE SALUD SAN FRANCISCO DE SALES, E.S.E. HOSPITAL SAN ANTONIO DEL TEQUENDAMA,E.S.E. HOSPITAL MARIO GAITAN YANGUAS DE SOACHA Y  E.S.E. HOSPITAL NUESTRA SENORA DEL ROSARIO SUESCA -                                                                                                                                                                                         E.S.E HOPITAL SAN VICENTE DE NEMOCON, PUESTO DE SALUD LA DESPENSA,  EMPRESA DE SALUD EMPRESA SOCIAL DEL ESTADO DEL MUNICIPIO DE SOACHA SEDE CIUDADELA SUCRE - (257540007504), EMPRESA DE SALUD EMPRESA SOCIAL DEL ESTADO DEL MUNICIPIO DE SOACHA SEDE COMPARTIR - (257540007505), EMPRESA DE SALUD EMPRESA SOCIAL DEL ESTADO DEL MUNICIPIO DE SOACHA SEDE LOS OLIVOS - (257540007503), EMPRESA DE SALUD EMPRESA SOCIAL DEL ESTADO DEL MUNICIPIO DE SOACHA (257540007501), EMPRESA DE SALUD EMPRESA SOCIAL DEL ESTADO DEL MUNICIPIO DE SOACHA SEDE SAN MATEO, PUESTO DE SALUD DE ALBAN, PUESTO DE SALUD NOCAIMA, PUESTO DE SALUD LA MAGDALENA, UESTO DE SALUD QUEDRADANEGRA - (255920003204), CENTRO DE SALUD LA PEÑA, CENTRO DE SALUD DE ANAPOIMA - (250350004302), PUESTO DE SALUD LA PAZ - (250350004312), PUESTO DE SALUD LA ESPERANZA - (253860004308), PUESTO DE SALUD LA GRAN VIA - (257970004310), PUESTO DE SALUD SAN JOAQUIN - (253860004306), PUESTO DE SALUD SAN ANTONIO (250350004309), PUESTO DE SALUD SAN JAVIER - (253860004305) PUESTO DE SALUD LA VICTORIA, PUESTO DE SALUD EL TRIUNFO, HOSPITAL DIOGENES TRONCOSO, (253980003203), CENTRO DE SALUD UTICA,  E.S.E. HOSPITAL MARCO FELIPE AFANADOR DE TOCAIMA - (258150002701), ESE HOSPITAL UNIVERSITARIO DE LA SAMARITANA - PUESTO DE SALUD DE NARIÑO.                                                      Visita Previa ESE Hospital Universitario de La Samaritana-Centro de Salud Cogua, Centro de Salud Choachi, Puesto de Salud Pasca, Fusagasugá Puestos de Salud El Progreso, Obrero y Aguadita. Girardot ESE Hospital Universitario de La Samaritana- Puesto de Salud Miraflores, Centro de Salud Kennedy y Centro de Salud Buenos Aires.                                                                                                                                                                                                                                      Diez Funcionarios de la Dirección de IVC realizaron el diplomado de "verificación de condiciones de habilitación", logrando fortalecer el talento humano del nivel central y aumentando el número de coordinadores para realizar las visitas programadas por la Dirección para la respectiva vigencia.</t>
  </si>
  <si>
    <t xml:space="preserve">Se realizaron en promedio 6 visitas por cada municipio, finalizando la auditoría municipal para la vigencia 2012 y avanzando en un 80% la auditoría de la actual vigencia 2013, logrando efectuar las recomendaciones necesarias dentro de la misma vigencia.                                                                                                     Se efectuaron 437 visitas, en estas se realizaron decomisos entre otras medidas sanitarias impuestas, en los municipios priorizados porque no se habían intervenido o por respuesta a quejas.Las actas de visitas reposan en el sistema mercurio creado para tal fin.  ESTABLECIMIENTOS Y PRODUCTOS FARMACEUTICOS: BOJACÁ: DROGUERIA SIGLO XXI, DROGUERIA BOJACA Y PHARMA EXPRESS. CARMEN DE CARUPA: DROGAS CARUPA, DROGUERIA LA BOTICA DE FERCHOS, DROGUERIA PERFUMERIA SAN ROQUE ROQUE JULIO MORENO,PHARMA EXPRESS CARUPA Y   DROGAS SAN JOSE DEL CARMEN DE CARUPA. CHIA: INFAMILIAR N. 4 PC, CAMOZ EXPRESS # 4,SUPER ALMACEN OLIMPICA SAO 419,DROGUERIA SUPERDESCUENTOS DE LA SABANA Y FARMA Y CIA J.J. CHIPAQUE:   DROGUERIA ORIENTAL, TIENDA NATURISTA ROSAGINJH Y DROGUERIA CHIPAQUE. FUNZA: DROGUERIA VILLAS DEL SOL, DROGUERIA RENACER RIAÑO, DROGAS MAS REBAJAS Y DROGUERIA MEDICA B.R. LA CALERA: FARMAHOGAR DROGUERIA Y MINIMERCADO 2. MADRID:  DAVIDPHARMA, DROGUERIA NISSI,DROGUERIA DANNY JM, DROGUERIA COODEMCUN MADRID Y  DROGUERIA SERVIDROGAS. MOSQUERA:  HIPERDROGUERIA GRAN SALUD, DROGUERIA PANCHIS, DROGUERIA GOMEZ R#3,DROGUERIA LIZETH SALUD Y  DROGAS PORVENIR. NEMOCON: TIENDA NATURISTA EL MANANTIAL DE VIDA Y VARIEDADES MARI CRUZ, SURTIPHARMA H Y M, CENTRO NATURISTA LA VIDA NUEVA, PHARMA EXPRESS NEMOCON,DROGAS JOBERNAL,DROGAS COLFAMILIAR NEMOCON Y DROGUERIA SIGLO XXI NEMOCON. SAN BERNARDO: COOPSUMAPAZ SAN BERNARDO,DROGAS TEQUENDAMA NUMERO UNO,DROGUERIA ORBIDROGAS, PHARMA EXPRESS SAN BERNARDO,CENTRO NATURISTA DIOS SALUD YSALUDROGAS SAN BERNARDO.  SOACHA:  DROGUISALUD M.D., SU FARMACIA.COM, DROGUERIA ARIZONA M, DROGUERIA SURTISUR HIJOS,DROGUERIA BEAUTY PHARMA, DROGUERIA FAMISALUD M, DISMEDICAR,DROGUERIA GARCIA H FAMILIA,PHARMA EXPRESS SOACHA,DROGUERIA PREVENT.SALUD, DROGUERIA LA PAZ J.C., DROGUERIA VIDA SANA JANNETH,EL AHORRO DROGUERIA,SFARMA DROGUERIAS No. 18 Y DROGAS AVENIDA SOACHA. SUBACHOQUE: PHARMA EXPRESS SUBACHOQUE, TIENDA NATURISTA SALUD PLENA LEO Y DROGUERIA NADY. SUESCA: PRODUCTOS NATURALES LOS SECRETOS DE LA ABUELA, CENTRO NATURISTA RENACER DE VIDA, DROGUERIA LA C A SU SERVICIO, DROGUERIA R &amp; R SUESCA,DROGUERIA SUESCA, DROGUERIA SUPERDESCUENTOS SUESCA Y SUPER DROGAS MABU.  TABIO: DROGUERIA ZARVY, TIENDA NATURISTA EL PORTAL,MAXIPHARMA M.P Y DROGUERIA YULEI No. 1.TENJO: DROGUERIA CRISTO REY, DROGUERIAS SUSALUD, PHARMA EXPRESS TENJO,DROGAS LA ESMERALDA DE ZIPAQUIRA Y  FARMI DROGAS TENJO. VIOTÁ: DROGAS SAN FRANCISCO S DE H, NATURA-SALUD Y VIDA, DROGAS MARIA I, DROGUERIA TEQUENDAMA,  DROGUERIA VIOTA Y  PHARMA EXPRESS VIOTA.                                         DROGUERIA COLSUBSIDIO CAJICA, DROGUERIA COLSUEXITO, DROGAS LEAL PL, DROGUERIA FARMA 2012, DROGAS DARI SALUD # 2, DROGUERIA DAVIDLEY, DROGUERIA CENTRAL CAPARRAPI, FARMACIA EL CAMPESINO DIOS Y EL REY DE LA FE, DROGAS PLAZA, PHARMA EXPRESS CAPARRAPI, DROGUERIA GUADALUPANA, DROGUERIA TRES ESQUINAS, INFAMILIAR N. 4 PC, DROGUERIA ALBERT CHIA, DROGUERIA CHIA EXPRESS, DROGUERIA EL CAMPINCITO CRG, DROGUERIA FARMA NETMAR, DROGUERIA FARMA SANI, RAPIDROGAS SANTA LUCIA No. 2, DROGUERIA LA DIOSA, DROGUERIA SALUD FAMILIAR DE CHIA, DROGUERIA SUPERDESCUENTOS CHIA, DUARQUINT CHIA, CAMOZ EXPRESS # 4, PHARMA EXPRESS CHIA, CASA BOTANICA EL ARRAYAN, DROGUERIA CUNDIFARMA, DROGUERIA MONTECARLO RODRIGUEZ, DROGUERIA DON LOLO, DROGAS DROESPECIAL, ECOFARMA CHIA, DROGUERIA SERVISALUD COTA, DROGUERIA LA ECONOMICA DE COTA, DROGUERIA SUPERDESCUENTOS COTA, DROGUERIA Y PAÑALERA SONIA, PHARMA EXPRESS COTA, SERVIFARMA DEL CARIBE COTA, DROGUERIAS LOS ANGELES FACATATIVA, DROGAS LA REBAJA FACATATIVA 2, DROGUERIA CAFAM FACATATIVA, DROGUERIA COODEMCUN FACATATIVA, DROGUERIA DELTA, DROGUERIA IRLANDA, DROGUERIA REGIONAL FACA L.C, DROGUERIA ROYAL, DUARQUINT FACATATIVA, LA FARMACIA, DROGUERIA SANTA MONICA, PHARMA EXPRESS FACATATIVA, SUPER DROGAS EL PORVENIR, DROGAS SUPER SALUD No. 2 FUNZA , DROGUERIAS PUNTOFARMA No. 2 ÉXITO, DROGUERIA FARMA PLUS CAPELLANIA, DROGUERIA LA ESPERANZA DE FUNZA, DROGUERIA LA NOVENA, DROGUERIA MEDIFARMA FUNZA, DROGAS LA REBAJA FUSA 1, DROGUERIA LA NUEVA PROVINCIA JS, DROGAS LA REBAJA FUSAGASUGA NO 5, DROGUERIA HOSPITALARIA BALMORAL, DROGUERIA HOSPITALARIA VITAL FUSA, SUPERPHARMA FUSAGASUGA No. 1, SUPERPHARMA FUSAGASUGA  No. 4 (BALMORAL ), DROGAS LA ECONOMIA, DISPENSARIO COLSUBSIDIO GIRARDOT, DROGUERIA DON FERNANDO, DROGUERIA EL PROGRESO GIRARDOT, DUARQUINT GIRARDOT, MUNDROGAS, SERVIFARMA DEL CARIBE GIRARDOT, DROGUERIA COLSALUD S G, PHARMA EXPRESS GUASCA, COMSAC LTDA GUASCA, DROGUERIA DIFARMA, DROGUERIA INSALUD, DROGAS SUPER DESCUENTOS DE GUASCA ES, DROGUERIA GUATAVITA, DROGUERIA POPULAR EL DORADO SARMIENTO, DROGUERIA VALE, DROGUERIA NEW FARMA, DROGUERIA NEW FARMA, DROGUERIA BETHEL , ESTABLECIMIENTO SIN CAMARA DE COMERCIO, DROGUERIA FARMAVIDA MOSQUERA, HIPERDROGUERIA VILLA SALUD, DROGUERIA DON LUCHO, DROGUERIA LA ECONOMICA 2005, DROGUERIA VILLA MARCELA, DROGAS SUPER SALUD NO 3, DROGUERIA PANCHIS, DROGUERIA GOMEZ R#3, DROGUERIA GOMEZ RI, DROGUERIA FARMA FATIMA, DROGUERIA GUILPO, DROGUERIA MEGAFARMA JC., DROGUERIAS HIPERMUNDIAL, DROGUERIA WILLPAT, FARMAMOSQUERA, DROGAS CONFAMILIA, DROGUERIA COODEMCUN SESQUILE, DROGUERIA PARIS, INSUMOS HOSPITALARIOS Y DROGUERIA LUZMAVEL, DROGUERIA SUPERDESCUENTOS SESQUILE, DROGUERIA Y PAPELERIA LA QUINTA, DROGUERIA JEDI, DROGUERIA LA SOLUCION, DROGUERIA JULITA, DROGUERIA LEIDY SIBATE, DROGUERIA ROLDAN, DROGUERIA SUPER ELITTE, PHARMAHOSPITALARIA SIBATE, DROGAS LA SOLUCION, PHARMA EXPRESS SIBATE, DROGAS GAMBOA, DROGAS GRAN DEPOSITO, DROGAS KAMIFARMA, DROGAS LA REBAJA SAN MATEO, DROGAS LA REBAJA SOACHA No. 2, DROGAS LILI DROGAS, DROGUERIA ALFARO, DROGUERIA CIMUR, DISMEDICAR , DROGUERIA GARCIA H FAMILIA, DROGUERIA LAFER, DROGUERIA MAYOR 1A, DROGUERIA MOVAR, DROGUERIA OSCAR CAICEDO, DROGUERIA PHARMA LUJO, DROGUERIA VIDA SANA JANNETH, DUARQUINT SOACHA, EL AHORRO DROGUERIA, FARMACIA MOVAR, PHARMA EXPRESS SOACHA CENTRO, DROGAS UNIVIDA, DROGUERIA ACUARIUN S.M, DROGUERIA CENTRAL TOCANCIPA, DROGUERIA COLSUBSIDIO TOCANCIPA, DROGUERIA EXIT DROGAS, DROGUERIA GABY, DROGUERIAS LA PRINCIPAL N° 4 TOCANCIPA, PHARMA EXPRESS TOCANCIPA, PHARMA EXPRESS YACOPI, DROGAS LA ECONOMIA, DROGUERIA CONFA DROGAS, DROGUERIA LIBRE, DROGUERIA LOS ROSALES YACOPI, DROGUERIA VEROXI, DROGUERIA MISCELANEA EL TRIUNFO, DROGAS JYS LA ESMERALDA, LA REBAJA PLUS MINIMARKET No. 1 ZIPAQUIRA, ELUZAI, DROGUERIA ALIS M, DROGAS LA CUARTA J.G., DROGUERIA CAFAM VIRREYES ZIPAQUIRA , DROGUERIA DANNYES, DROGUERIA FARMASALUD 1A, DROGUERIA KAMI G M, DROGUERIA MIL VEINTE DE ZIPAQUIRA, PHARMA EXPRESS ZIPAQUIRA, DROGUERIAS LA ECONOMICA, FARMA 13, DROGUERIA KAPIFULT PHARMA.Z, CENTRO NATURISTA LA TIENDA VERDE, VITAMCOL 1, COMERCIALIZADORA SOL RADIANTE, EL GIRASOL NATURISTA, MADRIGAL NATURAL, DROGUERIA NATURISTA EL NARANJAL DE YACOPI, ETICOS BOGOTA, B A M S.A., UPS SCS (COLOMBIA ) LTDA, OPERACIONES NACIONALES DE MERCADEO LTDA FUNZA.      SILVANIA: DROGUERIA Y CACHARRERIA LA MACARENA, MULTIDROGAS DROGUERIAS, COOPSUMAPAZ  SILVANIA, DROGUERIA UNIDROGAS, DROGAS LA ECONOMIA SILVANIA, DROGUERIA SANTA INES SILVANIA, FUNZA: SUPER DROGAS EL PORVENIR, DROGUERIA MEDIFARMA FUNZA, GUASCA: COMSAC LTDA GUASCA,  GUATAVITA: DROGUERIA GUATAVITA, DROGUERIA VALE, GUASCA: DROGUERIA DIFARMA, GUATAVITA: DROGUERIA POPULAR EL DORADO SARMIENTO, GUASCA: DROGUERIA INSALUD, COTA: ETICOS BOGOTA, CHIA: SERVIFARMA DEL CARIBE CHIA, COTA: SERVIFARMA DEL CARIBE COTA, ZIPACON: PHARMA EXPRESS  ZIPACON, FACATATIVA: DROGUERIA MEDICA J.I, SOACHA: LABORATORIOS GUSING, ZIPAQUIRA: STO 499 ZIPAQUIRA, DROGUERIA ACUÑA ZIPAQUIRA, DROGAS DAILY , DROGUERIA LA FLORESTA ZIPAQUIRA, DROGAS DAILY, DROGUERIA LA FLORESTA ZIPAQUIRA, DROGUERIA Y PERFUMERIA SHEKINAH, PHARMA EXPRESS ZIPAQUIRA, NEMOCON: DROGAS ALEJA S, CENTRO NATURISTA LA VIDA NUEVA, DROGAS COLFAMILIAR NEMOCON, DROGAS JOBERNAL, PHARMA EXPRESS NEMOCON, SOPO: DROGUERIA COLVIVIR, SOACHA: PHARMACEUTICOS D &amp; D, DROGUERIA VIDA SANA RR, PHARMA EXPRESS PREVENCIÓN, DISPENSARIO COLSUBSIDIO SOACHA, DROGUERIA GRAN DESCUENTOS, CONFEDROGAS, DROGUERIA COLSUBSIDIO SOACHA, GRANADA: DROGUERIA JENNIFFER M, DROGUERIA GALES, DROGUERIA COOPSUMAPAZ GRANADA, DROGY GRANADA, TENJO: DROGUERIA Y SUPERTIENDAS  ALFA, DROGUERIA CRISTO REY, PHARMA EXPRESS TENJO, DROGUERIA EMPERADOR I, DROGAS LA ESMERALDA DE ZIPAQUIRA, FARMI DROGAS TENJO,  SAN CAYETANO: DROGUERIA SANTANDERES, PHARMA EXPRESS SAN CAYETANO, GIRARDOT: DROGUERIA EL PROGRESO GIRARDOT, DROGUERIA LA PRINCIPAL, MUNDROGAS, SUBACHOQUE: CENTRAL LA PRADERA AC, PHARMA EXPRESS LA PRADERA, PHARMA EXPRESS SUBACHOQUE, DROGUERIA NADY, PHARMA MEDIC SUBACHOQUE, DROGUERIA SUPERDESCUENTOS SUBACHOQUE, DROGUERIA SANTA FE, DROGUERIA MEDICO SOCIAL DE SUBACHOQUE, SIBATE: COOPSUMAPAZ SIBATE, DROGUERIA ROLDAN, DROGAS LA SOLUCION, DROGUERIA LEIDY SIBATE, DROGUERIA DELTA PLUSS, PHARMA EXPRESS SIBATE, DROGUERIA SUPER ELITTE, BOJACA: DROGUERIA BOJACA, DROGUERIA SIGLO XXI, PHARMA EXPRESS BOJACA, UBATE: DROGAS LA REBAJA No. 3, DROGAS UBATE EL PARQUE, DROGUERIA COLSUBSIDIO UBATE, DROGUERIA LATINOAMERICANA UBATE, FARMA GENEZI, PHARMA EXPRESS UBATE, SUPERPHARMA No 14 UBATE, TIENDA NATURISTA SAYVI, COODEMCUN UBATE                                                                                               HOGAR GERIATRICO SAN CARLOS, ODONTO DISEÑO PLUS, JANNETH GARCIA BONILLA, JOHANN WOLFGANG JARAMILLO GARCIA, ASISTIR SALUD LTDA,  PREVENTIVE CARE, ASISTENCIA MEDICA INTEGRAL LTDA IPS OAMI, SEDE 109,CENTRO MEDICO COLMEDICA MEDICINA PREPAGADA SEDE CHIA,  SIMETRIC CHIA, CLAUDIA AURORA GOMEZ AVILA, CENTRO NATURISTA ESOTERICO, CORPORACION EDUCATIVA CENTRO DE APRENDIZAJE Y NIVELACION ESCOLAR , MARITZA ROSAURA CARRILLO MORENO,  IPS UNIDAD ONCOLOGICA NORTE DE LA SABANA SAS - ONCOSABANA, Unidad Medica FUSAMED, SALUD TOTAL S.A. ENTIDAD PROMOTORA DE SALUD DEL REGIMEN CONTRIBUTIVO Y DEL REGIMEN SUBSIDIADO S.A., Unidad Medica FUSAMED, IMÁGENES DIAGNOSTICAS CLINICAS S.A. , SERVICIOS MEDICOS, ROSA ANDREA ROJAS SANCHEZ PREVIMEDIC S.A., FISIOMEDIK IPS SAS, Nubia Amparo Poveda Gonzalez, Odontologia Avanzada E&amp;D IPS, CLINICA GIRARDOT, SALUD TOTAL S.A. ENTIDAD PROMOTORA DE SALUD DEL REGIMEN CONTRIBUTIVO Y DEL REGIMEN SUBSIDIADO S.A., LIGA CONTRA EL CANCER CAPITULO GIRARDOT, HELLEN LISETH HERNANDEZ VARGAS, AIDE DEL ROSARIO BETTER POLANCO, UBA COOMEVA EPS S.A. GIRARDOT, PLANSALUD LIMITADA, OLGA LUCIA BOHORQUEZ ISAZA, SOCIEDAD DE ESPECIALISTAS DE GIRARDOT, ISABEL CRISTINA MANTILLA PEÑARANDA, RAUL ANDRES RIBERO CALVO, ROSA ANDREA ROJAS SANCHEZ,SOCIEDAD MEDICO QUIRURGICA NUESTRA SEÑORA DE BELEN,SOCIEDAD MEDICO QUIRURGICA NUESTRA SEÑORA DE BELEN DE FUSAGASUGA LIMITADA SEDE 2 , IPS FUSAGASUGA, CLAUDIA PATRICIA GOMEZ ROJAS, PLANSALUD LIMITADA,  UNIDAD MEDICO QUIRURGICO SAN LUIS,FUNDACION PROMOVIENDO, XUA SALUD, ANGELA ADRIANA PINZON PINZON, HOGAR NAZARETH, HOGAR LA MACARENA, JUAN PABLO BERMUDEZ,  GARCIA,SLEIN SPA,  CORPORACION CON ANIMO, JUAN CAMILO RODRIGUEZ MONTENEGRO,ROSA ANDREA ROJAS SANCHEZ, MEDICOS ASOCIADOS, YARITH ROCIO RUIZ MORENO, GLORIA STELLA MURCIA TORRES,DIANA CLEMENCIA CHAVES DUQUE,  Mary Luz Barrera Orduz, OLGA LUCIA YEPES ARBELAEZ, JULIO ENRIQUE BOHORQUEZ CASTIBLANCO, MARGARITA SOLANO OSPINA , Jaime Leandro Sanchez Rodriguez, CENTRO DE ATENCION EN NEFROLOGIA UNIDAD RENAL, MYRIAM JANETH ESCOBAR NIÑO, María Marcela Ariza Higuera, HEIDI ESTHER WILCHES GUZMANSIERVAS DE CRISTO SACERDOTE - HOGAR CLARITA SANTOS, jaime alfredo daza castañeda,  YOELIS ARLEY PERTUZ SUAREZ, JUAN CARLOS BUSTAMANTE MESA, CECILIA ROMERO ESCOBAR, MARITZA ROSAURA CARRILLO MORENO , AIDE DEL ROSARIO BETTER POLANCO, HEIDI ESTHER WILCHES GUZMAN, JULIO ENRIQUE BOHORQUEZ CASTIBLANCO ,Giovanna Patricia Osorno Castro, CLARA PATRICIA LOPEZ ROBAYO, CLAUDIA PATRICIA GOMEZ ROJAS,EFRAIN DARIO PAEZ, ILDEFONSO ALGECIRA CARDENAS,  FERNANDO QUINTERO BOHORQUEZ,  JOHANN WOLFGANG JARAMILLO GARCIA, MARISOL ORTIZ PORTILLA, FRANCISCO RAFAEL TRIVIïÑO MOSCOSO, MIGUEL ANDRADE PINILLA, LUZ ANGELA SANCHEZ HERNANDEZ, FUNDACION ARCA DE RESTAURACION, CAMINANDO SIN DROGAS, FULGENCIO TRIANA GIRALDO, HECTOR FABIO DIAZ FRACCICA.                                                                                                                                                                                                                                                                                           VISITAS LEVANTAMIENTO MEDIDA SANITARIA: ASISTIR SALUD LTDA., ASISTENCIA MEDICA INTEGRAL LTDA IPS OAMI, Unidad Medica FUSAMED, SALUD TOTAL S.A. ENTIDAD PROMOTORA DE SALUD DEL REGIMEN CONTRIBUTIVO Y DEL REGIMEN SUBSIDIADO S.A., PLANSALUD LIMITADA, IPS FUSAGASUGA, XUA SALUD, JANNETH GARCIA BONILLA, MARITZA ROSAURA CARRILLO MORENO, Nubia Amparo Poveda Gonzalez,HELLEN LISETH HERNANDEZ VARGAS,AIDE DEL ROSARIO BETTER POLANCO, OLGA LUCIA BOHORQUEZ ISAZA,  ROSA ANDREA ROJAS SANCHEZ,CLAUDIA PATRICIA GOMEZ ROJAS,  ANGELA ADRIANA PINZON PINZON,DIANA CLEMENCIA CHAVES DUQUE,OLGA LUCIA YEPES ARBELAEZ, MARGARITA SOLANO OSPINA ,   Jaime Leandro Sanchez Rodriguez, HEIDI ESTHER WILCHES GUZMAN, HECTOR FABIO DIAZ FRACCICA , JUAN CAMILO RODRIGUEZ MONTENEGRO, ROSA ANDREA ROJAS SANCHEZ,  GLORIA STELLA MURCIA TORRES Y   MIGUEL ANDRADE PINILLA.                                                                                                                                                                                UNIDAD MEDICO QUIRURGICO SAN LUIS, ODONTOFAMILY FUNZA, HUMANA-VITAL S.A.S, BIOMEDICA IPS, CENTRO DE PROMOCION Y PREVENCION, PROCARDIO SERVICIOS MEDICOS INTEGRALES LTDA, AMBULANCIAS GRUPO SOATT SAS, UNIDAD MEDICO QUIRURGICO SAN LUIS, ODONTOFAMILY FUNZA, HUMANA-VITAL S.A.S, BIOMEDICA IPS, CENTRO DE PROMOCION Y PREVENCION, PROCARDIO SERVICIOS MEDICOS INTEGRALES LTDA, AMBULANCIAS GRUPO SOATT SAS, OPTIRED SOACHA, PUESTO DE SALUD LA DESPENSA - 257540038010, GINEAR SAS, FUNDACION SENDERO DE ESPERANZA, ISH INTEGRAL SOLUTIONS IN HEALTH SAS, RADIOXENTER, BIENESTAR Y PROTECCION LABORAL BPL, REGALEMOS SONRISAS SANAS FACATATIVA, CLINICA COLOMBIANA DE ORTODONCIA YABA SEDE FUNZA, IPS CORVESALUD SEDE FACATATIVA, LABORATORIO CLINICO ESFATEN - (252860197201), ODONTOFAMILY FUNZA, Ana Fidelina Galindez Sanchez, CLINICA ZIPAQUIRA, TRABAJO Y SALUD SAS, CLINICA COLOMBIANA DE ORTODONCIA YABA SEDE FUNZA,- (257540007502), OPTICA UNIVER SOACHA, SOACHA CALLE 13, BABY HEALTHY OPS, ORLIMAN COLOMBIA IPS LTDA- CENTRO DE TRATAMIENTO Y CUIDADO DE HERIDAS, IPS SALUD COMPARTIR SOACHA LTDA, DIAGNOSTICOS E IMAGENES SEDE SOACHA, LAURA CATALINA PLAZAS SANCHEZ, glencora maria gomez perez, PREVENCION SALUD IPS LTDA. - (257540035901), UNESDI UNIDAD DE ESTUDIOS DIGESTIVOS, SEDE 109, PREVENTIVE CARE, POLICLINICO COMPARTIR LTDA, ORALMEDIC CLINICAS ODONTOLOGICAS SEDE SOACHA, LABORATORIO DE LA MUJER S.A.S D´LA MUJER IPS, GUEYLER JULISSA FORERO SUPELANO, OLGA LUCIA RODRIGUEZ ACOSTA - (257545197701), JOSE ALBEIRO HERNANDEZ CASTRO, IPS Salud Rosal Ltda., CENTRO DE ATENCION EN SALUD CAFAM EL ROSAL - (252600007804), CENTRO DE SALUD COPIHUE, CENTRO DE SALUD MOLINOS - (252690004908), VIRREY SOLIS IPS. S.A FACATATIVA, IGLESIA CRISTIANA DE LOS TESTIGOS DE JEHOVA - (252690027401), ODONTOLOGIA RESPONSABLE ESPECIALIZADA ORE SAS, CENTRO DE MEDICINA FAMILIAR CORPAS - (252140017401), VISSO OPTOMETRIA PROFESIONAL, CIMAD IPS LTDA,  - (255920003205), CINDY PARRA, CENTRO NATURISTA SAYVI, URIEL GARCIA, SABAI SPA, TIENDA NATURISTA MADRIGAL, OLGA ALEXANDRA GARZON GRANADOS, Nancy Soraya Urquijo Ortega, CLINOFAM, DORA ESPERANZA CHAVES ARDILA, UNIDAD MEDICA CENTRAL IPS LTDA SEDE 2, UNIDAD MEDICA CENTRAL IPS SEDE 1, P(258510003207), UNIDAD MEDICA CENTRAL IPS, SALUD TOTAL S.A. ENTIDAD PROMOTORA DE SALUD DEL REGIMEN CONTRIBUTIVO Y DEL REGIMEN SUBSIDIADO S.A., UBA COOMEVA EPS S.A. GIRARDOT, CLINICA GIRARDOT, INVERSIONES DENTIS SAS, CLINICA DE SANACION ESPIRITUAL, DIB CLINICA DE ORTODONCIA, DINAMICA IPS A&amp;G ZIPAQUIRA, ANGHELA MELINA VELANDIA BARRIOS, IVAN DARIO IREGUI JIMENEZ - (255995005301), IPS ZIPAQUIRA, BLANCA ESPERANZA PIÑEROS RAMIREZ, SOCIEDAD MEDICO QUIRURGICA NUESTRA SEÑORA DE BELEN, JENNY TORRES CORTES, DENTAL PRESS CLINICA ODONTOLOGICA LTDA, MEDICOS ASOCIADOS S.A. SOACHA - (257540012611), CENTRO MEDICO COLSUBSIDIO SOACHA, CENTRO MEDICO COLSUBSIDIO SOACHA, PROCARDIO SERVICIOS MEDICOS INTEGRALES LTDA, HOSPITAL CARDIOVASCULAR DEL NIÑO DE CUNDINAMARCA, PLANSALUD LIMITADA, EFRAIN DARIO PAEZ LONDOï¿½O - (258435019701), LUDWIG DUARTE ANAYA - (258435061901), PLANSALUD LIMITADA, UNIDAD MEDICA VILLA DE SAN DIEGO ORLUZ LTDA, MYRIAM GONZALEZ CASTRO, HOGAR DE PASO, CENTRO DE ATENCIÓN TERAPÉUTICA INTEGRAL FUNDACIÓN ATTINA, Diana Yanira Vinasco Perez, PILAR SOFIA NARVAEZ URIBE, CENTROS DIAS ADULTO MAYOR, ANAMED LTDA ANALISIS MEDICO Y LABORATORIO CLINICO LIMITADA - (252450081404),IRMED IPS, DIEGO ALEJANDRO ARDILA BACCA, CECILIA PERDOMO ORTIZ - (252455187801), PUESTO DE SALUD PRADILLA, CENTRO MEDICO REGIONAL SANTA MARIA EL COLEGIO, MILENA JUNCA, JORGE ALFONSO GUZMAN HERNANDEZ - (252695067901), MARTHA ROCIO PALACIOS CAMARGO, ISABEL REINA GUTIERREZ - (252695004101), TATIANA MARINA BUSTOS RODRIGUEZ, CLINICA &amp; DIAGNOSTICO MEDICO DE CUNDINAMARCA CEDIMEC LTDA, CLAUDIA ALEXANDRA JIMENEZ LEAL, FUNAMIS -FUNDACIÓN ABUELOS DE LA DIVINA MISERICORDIA, HOGAR GERIATRICO FUNDACION ASHOCAR, Maria beatriz millán payán, OPTICAS CENTRO OCULAR DR RINCON, CENTRO DE ESTETICA- SEÑORA ANGELA MARIA TORRES, FUNDACION CRISTIANA RESCATADOS POR LA SANGRE DE CRISTO, Unidad Medica FUSAMED, CENTRO SALUD CACHIPAY - (251230004303), CORPORACION CON ANIMO, , LIGA CONTRA EL CANCER SECCIONAL FACATATIVA, BIENESTAR Y PROTECCION LABORAL BPL, SHEA MEDICAL SPA, CLINICA LA MESA, CAN 2005 S EN C FACATATIVA, CENTRO DE REHABILITACION BERAJOT, SANHA CENTRO MEDICO, CECILIA ROMERO ESCOBAR, , Henry Eduardo Prieto Robayo, CENTRO MEDICO COLSUBSIDIO APULO - (255990020807), VICTORIA LILIANA FONSECA CUESTAS - (257585192601), NUBIA YANNETH TORRES GARCIA, Centro de Atención en Salud Cafam Sopó, ernesto borrero franco, SAN JOSE, MARIO DUQUE FAYAD, Karen Del Villar Lopez,  EDGAR ALFONSO GARZON LEAL.                                                                                                                                                                                                                                                                      CAFAM CENTRO DE ATENCION EN SALUD COTA, CAFAM CENTRO DE ATENCION EN SALUD COTA, VIRREY SOLIS IPS S.A -SIBERIA, ODONTOLOGIA DE MARLON BECERRA, LABORATORIO MEDIKA CHIA - (251750034302), UNIDAD DE SERVICIOS CHIA, VIRREY SOLIS IPS S.A CHIA, OBGYN -CHIA, FOQUS IPS CHIA, CLINICA CHIA S.A, EMERMEDICA S.A, IPS CHIA, IPS CORVESALUD SEDE FACATATIVA, INGRID VIVIANA RODRIGUEZ MARTINEZ, BIOTECGEN LABORATORIO CLINICO- FUNZA, Ana Fidelina Galindez Sanchez, JOHN VARGAS ODONTOLOGIA ESTETICA SAS, DINAMICA IPS COLMEDICA MPP CHIA, PASSUS IPS TALLER PSICOMOTOR, SISMEDICA CUNDINAMARCA, INSTITUTO IBEROAMAERICANO PARA LA SALUD- INIBSA, CARLOS ARTURO CANTOR HERRERA - (251755026301), Mary Luz Barrera Orduz, NELIDA PLAZAS CAMARGO, LABORATORIO MEDICO ECHAVARRIA SEDE CHIA, SENSE S. EN C CLINICA ODONTOLOGICA, IPS CHIA, CLINICA CHIA S.A, CLINICA CHIA S.A. SEDE FACA, CENTRO DE SALUD DE CARTAGENITA, LIGIA BUITRAGO DE ROZO - (252695007101), SANDRA ARANGUREN BOTIA, AUDIOSALUD INTEGRAL LTDA, INSTITUCION UNIVERSITARIA COLEGIOS DE COLOMBIA, PUNTO COOMEVA CHIA, YABA CHIA, MISIÓN SALUD INTERNACIONAL LTDA, CARMEN ALICIA ANGULO ALONSO - (257855033601), lady sulay gutierrez gutierrez, SALUD ACTIVA ZIPAQUIRA, FISIOSALUD ZIPAQUIRA LTDA., LUZ MARINA CABRA ALONSO - (258995028001), MEDIKA, IPS EL ROSAL, RESCATE &amp; EMERGENCIAS MEDICAS S.A.S., NUBIA LEONOR CIFUENTES URREA - (251755192901), LUZ FABIOLA CASTRO GUTIERREZ, CARLOS MAURICIO CAICEDO BELTRAN - (251755188701), Óptica Cafam Facatativá, CARLOS MANUEL GUTIERREZ RAMIREZ, HOGAR CAMPESTRE ANAPOIMA.                      MEDICAL LAB IPS SAS, AYUDA CLINICA ASOCIADOS SAS, PASSUS IPS TALLER PSICOMOTOR,  ALIANZA MEDICA INTEGRAR PALLIUM COLOMBIA S.A.S , ISH INTEGRAL SOLUTIONS IN HEALTH SAS, INSTITUTO IBEROAMAERICANO PARA LA SALUD- INIBSA, AUDIOSALUD INTEGRAL LTDA, LABOR DE VIDA S.A.S.,   FUNDACION PARA LA SALUD Y LA VIDA FUNDASALUD, SALUD OCUPACIONAL DE LOS ANDES LIMITADA, EPS SANITAS AGENCIA LA CALERA,  PLENITUD DE VIDA IPS, FOMEDIC IPS CAQUEZÁ, SAN LUIS CRITICAL SAS, OBS AMBULANCIAS SAS,  AUDIOSALUD INTEGRAL LTDA,  INSTITUTO IBEROAMERICANO PARA LA SALUD INIBSA Y PASSUS IPS TALLER PSICOMOTOR.                                                                         </t>
  </si>
  <si>
    <t>Se realizó la transferencia a Colciencias en la suma prevista en el presupuesto de la Secretaría de Salud apropiado en su totalidad.</t>
  </si>
  <si>
    <t>Las actividades de interventoría contribuyen  al buen funcionamiento del Hospital de Soacha,  de tercer nivel, con beneficio directo a los pacientes que son remitidos por los hospitales de la Red  Departamental.</t>
  </si>
  <si>
    <t>Los recursos transferidos han posibilitado la culminación de actividades pendientes de procesos de Post Cierre de ESEs departamentales con beneficio para el personal que estuvo vinculado, para la adecuada  disposición de bienes así como el pago de pasivos contingentes.
Se adelantan las acciones tendientes a culminar el saneamiento de aportes patronales de la ESE Hospital San Juan de Dios liquidado, con las entidades promotoras de salud, administradores de fondos  de pensiones y cesantías y administradoras de riesgos profesionales, de acuerdo con el procedimiento establecido por Ministerio de Salud, en la Resolución 154 de 2013, para las entidades empleadoras.
Se realizó el pago oportuno de las nóminas de la planta transitoria de personal correspondiente al Hospital San Juan de Dios de Zipaquirá (Liquidado) con dos (2) funcionarios y del Hospital San Antonio de La Vega con un (1) funcionario prepensionables, al igual que el cumplimiento de los fallos proferidos a dos (2) exfuncionarias de la ESE Liquidada de Girardot.. 
La Inversión realizada fue la correspondiente a la Adición por excedentes financieros de año 2012, en razón que lo presupuestado inicialmente por la suma de mil millones regursos que no fueron recaudados por la Tesorería.</t>
  </si>
  <si>
    <t>Se realizaron las transferencias de los recursos provenientes de Estampilla Pro-hospitales Universitarios al Hospital La Samaritana, en las cuantías previstas de dicho recaudo.  
Las transferencia de ley efectuadas por la Secretaría de Salud  se reflejan en  el mejoramiento del  hospital universitario del Departamento de Cundinamarca, con beneficio para los usuarios de los mismo y la atención de las Remisiones de Pacientes conforme alñ Sistema de Referencia y Contrareferencia, por su nicvel de complejidad en los Servicios.</t>
  </si>
  <si>
    <t xml:space="preserve">Las transferencias de ley efectuadas a los tribunales de etica medica, odontologica y de enfermería, contribuyen  a la generación de condiciones de transparencia y confiabilidad del sector salud para el beneficios de los usuarios del la red del Departamento de Cundinamarca. </t>
  </si>
  <si>
    <t>Dotar de  infraestructura tecnológica necesaria a la Red Publica Hospitalaria adscrita y descentralizada soportada en TIC´s.</t>
  </si>
  <si>
    <t>Brindar  el soporte tecnico - mantenimiento y/o  supervisar  los procesos de modernización en TICs a la Red  Hospitalaria adscrita y descentralizada de Cundinamarca</t>
  </si>
  <si>
    <t>Dotar de un  Sistema de Información integrado a  la Red hospitalaria adscrita y descentralizada</t>
  </si>
  <si>
    <t>Brindar soporte  y asistencia tecnica para la modernización en las TIC´s  de la Red  Hospitalaria adscrita y descentralizada de Cundinamarca</t>
  </si>
  <si>
    <t xml:space="preserve">Durante el perido 2013 se   Apalanco financieramente a la Red Hospitalaria Pública Adscrita en tres mil millones de pesos para la adquisión de equipos para la implementacion de TELEMEDICINA. 
 A la feha la Secretaria de Salud cuenta con  22 instituciones prestando los servicios  bajo  la modalidad de TELEMEDICINA  en un 62.8% superando la meta proyectada para el 2013  y los Municipios que cuentan con esta modalidad son: CHOCONTA, GUACHETA, MADRID, GACHETA, SESQUILE, TOCAIMA, CHIA, LA MESA, CAQUEZA, FUSAGASUGA, PACHO, FACATATIVA, VIOTA, SOPO, NEMOCON, VILLETA, GUATAVITA, LA PALMA, UBATE, SAN JUAN DE RIOSECO , MEDINA Y VERGARA </t>
  </si>
  <si>
    <t>Los recursos transferidos a CONVIDA  conllevaron al fortalecimiento de los procesos de contratación con los hospitales de la Red Pública del Departamento  para la prestación de los servicios de salud, generando contribuciones al mejoramiento de la calidad de vida de los usuarios y familias a nivel municipal y departamental.</t>
  </si>
  <si>
    <t xml:space="preserve">Cuando se planteo la cantidad solo se incluyo la poblacion vinculada, sin embargo buscando mayor cobertura se decidio entregar a las E.S.E. las pruebas para que estas las realizaran y las facturaran a los diferentes Entes Responsables de Pago y siguieran comprando manteniendo el stop inicial y garantizar de esta manera la cobertura; para el IV trimestre se ha programado entregar a las E.S.E que no se les entrego inicialmente, por lo tanto se tomara como mantenimiento. </t>
  </si>
  <si>
    <t xml:space="preserve">
Los municipios con acompañamiento y asistencia técnica del ultimo trimestre fueron: Gachalá, Ubalá, Gachetá, Gama, Junin, Soacha, Tabio, Sibaté, Sasaima, La Calera, Granada, Silvania, Albán, Tenjo, Cota, Cajicá, Tocancipá, Gachancipá, Nemocon, Cogua, Zipaquirá, Chía, Caparrapí, La Palma, Quipile, Sopó, San Cayetano, Topaipi, Yacopì, Apulo, El Peñon, Nilo, Viotá, San Antonio del Tequendama, Tena, La Mesa, El Colegio, Anapoima, Ricaurte, Girardot, Tocaima, Agua de Dios, Pacho, Villagomez, Tausa, Sutatausa, Madrid, Ubaté, Mosquera, San Juan de Rioseco, Funza, Guayabal de Síquima, Bituima, Subachoque, Bojacá, Facatativa, El Rosal, Vianí, La Vega, Supatá, San Francisco, Villeta, Vergara, Nocaima, Pandi, Cabrera, Venecia, Albelaez, Tibacuy, Pasca, Nimaima, Chocontá, Sesquilé, Fómeque, Choachí, Villapinzón, Cáqueza, Guayabetal, Ubaque, Machetá.                                                     Desde el proceso de Participación Social, se liderò la elaboración de un (1) video institucional,  que registra una experiencia exitosa frente a la accesibilidad a servicios en el  Municipio de Mosquera. El video fue realizado en la localidad de Mosquera.
</t>
  </si>
  <si>
    <t>Incentivar el mejoramiento continuo de la calidad en 4 instituciones a traves del otorgamiento del Premio Departamental al Mejoramiento continuo de la Calidad  de la Atención en salud</t>
  </si>
  <si>
    <t>Asignación de recursos para dotación e infraestructura de servicios habilitados con base en los requisitos del Sistema Unico de Habilitación, a las 53 ESEs de la red departamental asi: Infraestructura $10.380.766.399;, a  las ESEs de Anolaima, Cáqueza, Carupa, Cucunubá, Chia, Chocontá, El Colegio, El Peñon, Facatativa, Fusagasugá, Fómeque, Fosca, Gacheta, Guachetá, Guaduas, Guatavita, Junin, La Mesa, La Palma, Medina, Nemocón,Pacho, Puerto Salgar, Ricaurte, Hospital Universitario La Samaritana, San Antonio de tequendama, San Francisco, San Juan de Rioseco, Silvania, Sasaima, Sesquile, Soacha, Sopó, Tabio, Tausa, Tenjo, Tocaima, Ubate, Une, Vergara, Villeta, Viota y Vianí; y adicionalmente se asignaron recursos para infraestructura a la ESE de Girardot.  En dotación biomédica $ 14.827.379.200distribuidos en todas las ESEs anterioremente mencionadas  y adicionalmente a las ESEs de Arbelaez, Madrid, Mosquera y Suesca; Unidades Móviles $ 800.000.000  para las ESEs de Pacho y San Juan de Rioseco. Se apoyó financieramente para la elaboración de los  programas médico arquitectónico a las ESEs de Facatativá y Villeta por un valor de   $ 245.000.000 (Anexo tabla discriminada)   Capacitación a recurso humano sobre sistema obligatorio de garantia de la calidad, diagnostico situacional para determinar linea base real en la red pública del Departamento.                                                        Se llevo a cabo el diseño de lineamientos metodológicos, y la ejecución de 1a y 2da etapa. Se aplazo el otorgamiento del premio por decisión de la administración.</t>
  </si>
  <si>
    <t xml:space="preserve">Lograr en los 35 municipios entornos laborales saludables para las y los jóvenes con el fomento de la salud ocupacional prioritariamente en el sector minero, turismo y agricultura </t>
  </si>
  <si>
    <t>Conferir durante el cuatrienio 200 ayudas tecnicas para promover la inclusion social a la poblacion victima del conflicto armado en condicion de discapacidad</t>
  </si>
  <si>
    <t xml:space="preserve">Se desarrollaron todas las acciones para la Implementación, integración y custodia del proceso  de gestión documental  en las dependencias de la Secretaría de Salud,  cubriendo en su totalidad las 10 dependencias de la Secretaría de Salud. Despacho; Oficina de Planeación; Oficina a Asesora de  Jurídica, Dirección Administrativa y Financiera; Dirección de Desarrollo de Servicios; Dirección de Vigilancia; Direccion de Salud Pública; Laboratorio; Almacen, Centro regulador de Urgencias.    El desarrollo del proceso de Gestión Documental ha sido un éxito en razón que las diferentes Dependencias de La Secretaría de Slud han podido desarrallar sus actividades de una mejor manera. 
</t>
  </si>
  <si>
    <t xml:space="preserve">Apalancamiento Financiero: 
Con el fin de propender por la sostenibilidad de la Red Pública Hospitalaria del Departamento y menguar el impacto del aumento  la cartera por  la venta de servicios a las EPS, principalmente del régimen subsidiado, se realizaron convenios de desempeño para apalancar  financieramente a un total de Treinta y cinco  (35) Hospitales y catorce  (14)  Eses Municipales (centros de salud),  distribuidos de la siguiente manera: 
Adscritos: San José de Guaduas, San Francisco de Gachetá, San Martín de Porres Chocontá, San Antonio de Guatavita, San Rafael de Facatativá, Divino Salvador de Sopó, San Antonio de Arbeláez, San Rafael de Cáqueza, Nuestra Sra del Pilar de Medina, Hilario Lugo Sasaima, Mario Gaitán Yanguas de Soacha, Universitario de la Samaritana, San Vicente de Paul de Nemocón, San Rafael de Fusagasugá, Salazar de Villeta, Pedro León Álvarez Díaz de la Mesa, Samaritana de Girardot, San Francisco de Viotá, Universitario de la Samaritana-Unidad Funcional de Zipaquirá, El Salvador de Ubaté, ESE -San Vicente de Paúl de San Juán de Rioseco, ESE-Abaccúc Calderón de Carmen de Carupa, , Nuestra Sra del Carmen de el Colegio, Santa Matilde de Madrid, San Vicente de Paúl de Fómeque, Santa Bárbara de Vergara, San Antonio de Sesquilé, San Antonio de Chía, San Antonio de Anolaima, San Rafael de Pacho, Nuestra Sra del Carmen de Tabio, Marco Felipe Afanador de Tocaima, Santa Rosa de Tenjo, San Vicente de Paúl de San Juán de Rioseco, Diógenes Troncoso de Puerto Salgar, San José de la Palma, San Rafael de Pacho, ESE de Girardot, Unidad Funcional de la Vega,
 Descentralizados: Ismael Silva de Silvania; María Auxiliadora de Mosquera, Mercedez Tellez de Pradilla de Vianí, San Antonio del Tequendama, ESE San Cayetano María de Rijas de el Peñón, Nuestra Señora del Rosario de Suesca, ESE Policlínico de Junín, Centro de salud Tausa ESE, Centro de Salud de Fosca, Centro de Salud Timoteo Cubillos de Une, Centro de Salud de Cucunubá, Centro de Salud San Francisco de Sales, Centro de Salud de Ricaurte.                                    
El cumplimiento de esta actividad fortalece  a la Secretaría de Salud de Cundinamarca, en la eficiencia de los procesos de contratación , tesorería , contabilidad y Almacen, así dando cumplimiento a las funciones y responsabilidades de la Dirección Administrativa y Financiera;  para suministrar apoyo en la asistencia de la red de hospitales del Departamento, generando una mejor atención en los servicvios de salud a la población pobre y vulnerable del Departamento de Cundinamarca "Calidad de Vida".  </t>
  </si>
  <si>
    <t>Los recuros transferidos al  Fondo de Pensiones de Cundinamarca permiten el saneamiento de pasivos laborales contraídos, con beneficio para funcionarios y ex funcionarios
Se financió  la concurrencia del Departamento correspondiente al año 2013, de acuerdo con los montos  y cuotas pactadas en el Contrato de Concurrencia 0204 de 2001, realizando la transferencia al Fondo de Pensiones de Cundinamarca, por un valor de $17.871 millones, para atender la reserva pensional  de los funcionarios beneficiarios del Fondo del Pasivo Prestacional del Sector Salud. de las ESE del Departamento, para financiar el pasivo calculado con corte a 31 de diciembre de 1.993.                                                                                                                                                                                                                                                                               Con respecto al componente de Saneamiento de Pasivos laborales-Actividad Elaborar y dearrollar la actualización del cálculo actuarial-la ejecución es del 0% en razón de que los recursos previstos para eses fin fueron trasladados para apoyar las transferencias al Fondo de Pensiones de Cundinamarca  y financiar las cuotas de cesantías del contrato de concurrencia</t>
  </si>
  <si>
    <t xml:space="preserve">De acuerdo a lo programado para el año 2013,  cada una de las actividades se adelantaron,  lo que permitió fortalecer las actividades tecnologicas que se tiene a cargo en la Oficina de Sistemas al interior de la Secretaria de Salud y  a nivel del Departamento. Se ha dado continuidad al Mantenimiento, Implementación y  actualización   del Sistema de Información de Gestión Extramural  ONTRACK  de la direcciones IVC .  Se realizó la entrega de equipos de cómputo a la Dirección de IVC y el Laboratorio de salud publica . E igualmente se doto de equipos móviles requeridos para los procesos de captura de campo.
</t>
  </si>
  <si>
    <t>no fue posible cumplir las visitas por probelmas de contartacion, se realizo seguimiento por parte del defensor del usuario a las PQRS radicadas en la secretaria de Salud de Cundinamarca.</t>
  </si>
  <si>
    <t>Se apalancaron finacieramente 4 hospitales  para la renovacion y modernización tecnologica de software y hardware en las  ESES Santa Matilde de Madrid Centro de Salud Puente Piedara, Centro de Salud subachoque,Centro de Salud el Rosal, Centro de Salud de Bojaca y Centro de Salud de Zipacón , ESE San Jose Centro de Salud Caparrapi Guaduas, ESE Santa Barbara de Vergara  y ESE San Vicente de Paul de Fómeque. Por $295</t>
  </si>
  <si>
    <t>Realizar Seguimiento a los  Planes de  Mejoramiento continuo condiciones logisitcas y técnicas con apoyo de talento humano</t>
  </si>
  <si>
    <t>GOBERNACIÓN DE CUNDINAMARCA</t>
  </si>
  <si>
    <t>SECRETARÍA DE SALUD</t>
  </si>
  <si>
    <t>ANEXO 4 - PLAN OPERATIVO ANUAL DE INVERSIONES 2012</t>
  </si>
  <si>
    <t>PESOS RELATIVOS EJES</t>
  </si>
  <si>
    <t>Eje Programático</t>
  </si>
  <si>
    <t>Prestación y Desarrollo de Servicios de Salud</t>
  </si>
  <si>
    <t>Prevención, vigilancia y control de riesgos profesionales</t>
  </si>
  <si>
    <t>Promoción Social</t>
  </si>
  <si>
    <t xml:space="preserve">Urgencias y Emergencias </t>
  </si>
  <si>
    <t xml:space="preserve">TOTAL </t>
  </si>
  <si>
    <t>PESOS RELATIVOS PROYECTOS</t>
  </si>
  <si>
    <t xml:space="preserve">EJE PROGRAMATICO </t>
  </si>
  <si>
    <t>SPC</t>
  </si>
  <si>
    <t>APROPIACIÓN  2013</t>
  </si>
  <si>
    <t xml:space="preserve">PESOS PORCENTUALES </t>
  </si>
  <si>
    <t>INVERSIÓN 2013</t>
  </si>
  <si>
    <t>% EJECUCIÓN</t>
  </si>
  <si>
    <t>% CUMPLIMIENTO PESOS PORCENTUALES</t>
  </si>
  <si>
    <t>DIRECCIÓN</t>
  </si>
  <si>
    <t>SUBSIDIO AL ASEGURAMIENTO EN SALUD A LOS 116 MUNICIPIOS DEL DEPARTAMENTO DE CUNDINAMARCA</t>
  </si>
  <si>
    <t>PRESTACION Y DESARROLLO DE SERVCIOS</t>
  </si>
  <si>
    <t>FORTALECIMIENTO DE LA PARTICIPACION Y EL CONTROL SOCIAL EN SALUD EN EL DEPARTAMENTO DE CUNDINAMARCA</t>
  </si>
  <si>
    <t>IMPLEMENTACIÓN DE UN SISTEMA INTEGRADO DE INFORMACION  EN LA  SECRETARIA DE SALUD DEL DEPARTAMENTO DE CUNDINAMARCA</t>
  </si>
  <si>
    <t>OFICINA ASESORA DE PLANEACION SECTORIAL  SIST. DE INF.</t>
  </si>
  <si>
    <t>FORTALECIMIENTO A LAS INSTITUCIONES DEL SECTOR SALUD  DEL DEPARTAMENTO DE CUNDINAMARCA</t>
  </si>
  <si>
    <r>
      <t>FORTALECIMIENTO DEL PROGRAMA DE INSPECCION, VIGILANCIA Y CONTROL DE LA SECRETARIA DE SALUD DEL DEPARTAMENTO DE CUNDINAMARCA</t>
    </r>
    <r>
      <rPr>
        <sz val="10"/>
        <color indexed="8"/>
        <rFont val="Calibri"/>
        <family val="2"/>
      </rPr>
      <t xml:space="preserve">  </t>
    </r>
  </si>
  <si>
    <t>INSPECCIÓN VIGILANCIA Y CONTROL</t>
  </si>
  <si>
    <r>
      <t>FORTALECIMIENTO A LAS INSTITUCIONES PRESTADORAS DE SERVICIOS DE SALUD DE LA RED PUBLICA  Y  A LA SECRETARIA DE SALUD DEL DEPARTAMENTO DE CUNDINAMARCA</t>
    </r>
    <r>
      <rPr>
        <sz val="10"/>
        <color indexed="8"/>
        <rFont val="Calibri"/>
        <family val="2"/>
      </rPr>
      <t xml:space="preserve"> </t>
    </r>
  </si>
  <si>
    <t>MEJORAMIENTO DE LOS ESTANDARES DE CALIDAD EN EL ASEGURAMIENTO Y LA PRESTACION DE LOS SERVICIOS DE SALUD, DE LA POBLACION DEL DEPARTAMENTO DE CUNDINAMARCA</t>
  </si>
  <si>
    <r>
      <t>ESTUDIO REORGANIZACION Y REDISEÑO DE  LA OFERTA DE LAS EMPRESAS SOCIALES DEL ESTADO QUE INTEGRAN LA RED PUBLICA  DEL DEPARTAMENTO DE CUNDINAMARCA</t>
    </r>
    <r>
      <rPr>
        <sz val="10"/>
        <color indexed="8"/>
        <rFont val="Calibri"/>
        <family val="2"/>
      </rPr>
      <t xml:space="preserve"> </t>
    </r>
  </si>
  <si>
    <t>FORTALECIMIENTO DEL  SISTEMA OBLIGATORIO DE GARANTÍA DE LA CALIDAD EN  LAS INSTITUCIONES DE LA RED PÚBLICA   DEL DEPARTAMENTO DE CUNDINAMARCA</t>
  </si>
  <si>
    <t>FORTALECIMIENTO DE LA GESTIÓN DE LA PLANEACIÓN ESTRATÉGICA Y ANÁLISIS DE POLÍTICAS PÚBLICAS  EN EL DEPARTAMENTO DE CUNDINAMARCA</t>
  </si>
  <si>
    <t xml:space="preserve">OFICINA ASESORA DE PLANEACION SECTORIAL  </t>
  </si>
  <si>
    <t xml:space="preserve">IMPLEMENTACIÓN DEL SISTEMA ÚNICO DE ACREDITACIÓN EN ARTICULACIÓN CON EL SISTEMA INTEGRADO DE INFORMACIÓN EN LA SECRETARIA DE SALUD DE CUNDINAMARCA </t>
  </si>
  <si>
    <t>OFICINA ASESORA DE PLANEACION SECTORIAL  CALIDAD</t>
  </si>
  <si>
    <t>IMPLEMENTACION DE TECNOLOGIAS DE LA INFORMACION Y LA COMUNICACIÓN PARA EL FORTALECIMIENTO DE LA RED HOSPITALARIA PUBLICA EN EL DEPARTAMENTO DE CUNDINAMARCA.</t>
  </si>
  <si>
    <t>IMPLEMENTACIÓN DE LA RED DE TELESALUD (TELEMEDICINA Y TELEEDUCACIÓN) EN EL DEPARTAMENTO DE CUNDINAMARCA</t>
  </si>
  <si>
    <t>FORTALECIMIENTO A LA GESTION PARA EL ACCESO  DE LA PRESTACION DE SERVICIOS DE SALUD  EN EL DEPARTAMENTO DE CUNDINAMARCA</t>
  </si>
  <si>
    <t>PREVENCIÓN,VIGILANCIA Y CONTROL DE RIESGOS PROFESIONALES</t>
  </si>
  <si>
    <t>IMPLEMENTACION DEL MODELO DE GESTION EN SALUD PARA LA PRIMERA INFANCIA EN  EL DEPARTAMENTO DE CUNDINAMARCA</t>
  </si>
  <si>
    <t>IMPLEMENTACION DEL MODELO DE GESTION EN SALUD PARA LA INFANCIA EN  EL DEPARTAMENTO DE CUNDINAMARCA</t>
  </si>
  <si>
    <t>IMPLEMENTACION DEL MODELO DE GESTION EN SALUD PARA LA ADOLESCENCIA Y JUVENTUD EN  EL DEPARTAMENTO DE CUNDINAMARCA</t>
  </si>
  <si>
    <t>IMPLEMENTACION DEL MODELO DE GESTION EN SALUD PARA ADULTOS Y ADULTAS EN  EL DEPARTAMENTO DE CUNDINAMARCA</t>
  </si>
  <si>
    <t>IMPLEMENTACION DEL MODELO DE GESTION EN SALUD PARA LA VEJEZ EN  EL DEPARTAMENTO DE CUNDINAMARCA</t>
  </si>
  <si>
    <t>IMPLEMENTACION DEL MODELO DE GESTION EN SALUD PARA LAS FAMILIAS FORJADORAS DE SOCIEDAD EN  EL DEPARTAMENTO DE CUNDINAMARCA</t>
  </si>
  <si>
    <t>PROMOCION SOCIAL</t>
  </si>
  <si>
    <t>IMPLEMENTACION DEL MODELO DE GESTION EN PROMOCION Y PREVENCION PARA VICTIMAS DEL CONFLICTO ARMADO CON GARANTIA DE DERECHOS Y POBLACIONES VULNERABLES EN EL DEPARTAMENTO DE CUNDINAMARCA</t>
  </si>
  <si>
    <t>EMERGENCIAS Y DESASTRES</t>
  </si>
  <si>
    <t>FORTALECIMIENTO DEL SISTEMA DE PREVENCION Y ATENCION DE URGENCIAS, EMERGENCIAS Y DESASTRES EN EL SECTOR SALUD DEL DEPARTAMNETO DE CUNDINAMARCA</t>
  </si>
  <si>
    <t>DIRECCIÓN DE URGENCIAS EMERGENCIAS</t>
  </si>
  <si>
    <t xml:space="preserve">Elaboró: Oficina Asesora de Planeación Sectorial Secretaria de Salud de Cundinamarca. </t>
  </si>
  <si>
    <t>ANEXO 4 - PLAN OPERATIVO ANUAL DE INVERSIONES  2013</t>
  </si>
  <si>
    <t>Cierre 2013</t>
  </si>
  <si>
    <t>Gobernación de Cundinamarca</t>
  </si>
  <si>
    <t>Anexo 3. Plan Operativo Anual 2013</t>
  </si>
  <si>
    <t>Se tiene en cuenta el Promedio de Cumplimiento Metas por Dependencia</t>
  </si>
  <si>
    <t>SEGUIMIENTO POR DEPENDENCIAS / EJES 2013</t>
  </si>
  <si>
    <t>EJES PROGRAMÁTICOS PLAN TERRITORIAL DE SALUD</t>
  </si>
  <si>
    <t>OFICINA ASESORA DE PLANEACIÓN SECTORIAL</t>
  </si>
  <si>
    <t xml:space="preserve">CIENCIA Y TECNOLOGIA </t>
  </si>
  <si>
    <t>EJECUTADO</t>
  </si>
  <si>
    <t>EJE DE ASEGURAMIENTO</t>
  </si>
  <si>
    <t>EJE DE DESARROLLO Y PRESTACIÓN DE SERVICIOS</t>
  </si>
  <si>
    <t>EJE DE SALUD PÚBLICA</t>
  </si>
  <si>
    <t>EJE DE PROMOCIÓN SOCIAL</t>
  </si>
  <si>
    <t>EJE DE PREVENCIÓN, VIGILANCIA Y CONTROL DE RIESGOS PROFESIONALES</t>
  </si>
  <si>
    <t>EJE DE EMERGENCIAS Y DESASTRES</t>
  </si>
  <si>
    <t>PROMEDIO CUMPLIMIENTO POA 2013/ÁREAS</t>
  </si>
  <si>
    <t>Fecha de cierre: Enero   de 2014</t>
  </si>
  <si>
    <r>
      <t>Apalancar financieramente a la Red Hospitalaria Pública Adscrita en mil seiscientos cuarenta y nueve millones de pesos ($1.649.000.000) para la adquisión de Infraestructura Tecnologica en la ESEs del departamento.Se Apalanco Financieramente  A La Red Hospitalaria Pública Adscrita En Mil Seiscientos Cuarenta Y Nueve Millones De Pesos ($1.649.000.000) Para La Adquisión De Infraestructura Tecnologica En La Eses Del Departamento. Anexamos La Relación De Los Recursos Asignados Por Ese. Las Eses, Centros Y Puestos Beneficiandos Fueron:  Centro De Salud De Quipile, Centro De Salud De Cabrera, Centro De Salud San Bernardo, Puesto De Salud Venecia, Puesto De Salud Pandi, Ese Hospital San  Antonio Del Municipio De Chia Centro De Salud Cota,  Ese Hospital San Martin De Porres Del Municipio De Choconta, Ese Hospital Nuestra Señora Del Carmen Del Municipio Del Colegio, Centro De Salud Chaguani, Centro De Salud De Caparrapi, Puesto De Salud Puerto Bogota, Ese Hospital San Antonio Del Municipio De Guatavita, Centro De Salud Guasca, Ese  San Jose La Palma, Centro De Salud San Antonio De Yacopi,Centro De Salud De Paratebueno, Puesto De Salud Puli, Puesto De Salud Bituima, Puesto De Salud Cambao, Ese Hospital Hilario Lugo Del Municipio De Sasaima, Ese Hospital San  Antonio Del Municipio De Sesquile, Puesto De Salud De Gachancipa, Ese Hospital  Mario Gaitan  Yanguas Del Municipio De Soacha, Centro De Salud De Sibate, Centro De Salud Granada, Centro De Salud Ciudad Latina, Ese Hospital Divino Salvador Del Municipio De Sopo Centro De Salud De La Calera, Puesto De Salud De Tocancipa,Ese Hospital Santa Rosa Del Municipio De Tenjo, Ese Hospital Nuestra Señora Del Carmen Del Municipio De Tabio, Ese Hospital Felipe Afanador Del Municipio De Tocaima, Centro De Salud Johan De Agua De Dios, Centro De Salud Rafael Reyes De Apulo, Puesto De Salud Jerusalen, Ese Hospital Salazar Del Municipio De Villeta, Centro De Salud La Peña, Centro De Salud Utica, Puesto De Salud Tobia- Quebradanegra, Puesto De Salud La Magdalena- Quebradanegra, Ese Hospital San Francisco Del Municipio De Viota,Centro De Salud De Chipaque, Centro De Salud De Guayabetal, Centro De Salud De Quetame, Centro De Salud De Gutierrez, Ese Hospital San Rafael  Del Municipio De Facatativa, Centro De Salud De El Copihue, Centro De Salud De Cartagenita, Centro De Salud De Molinos, Centro De Salud Mana Blanca, Puesto De Salud De Alban, Puesto De Salud De Guayabal De Siquima, Ese Hospital San Rafael Del Municipio De Fusagasuga,Puesto De Salud Tibacuy, Puesto De Salud De Pasca, Puesto De Salud Chinauta, Ese Hospital San Francisco Del Municipio De Gacheta Centro De Salud Gachala, Centro De Salud Ubala, Centro De Salud Gama, Centro De Salud Mambita, Ese Hospital  Pedro Leon  Alvarez Del Municipio De La Mesa, Centro De Salud Anapoima, Centro Salud Cachipay, Puesto De Salud Tena, Puesto De Salud San Joaquin, Puesto De Salud La Gran Via,Ese Hospital San Rafael Del Municipio De Pacho, Puesto De Salud De Paime, Puesto De Salud De Supata, Puesto De Salud Topaipi, Puesto De Salud De Villagomez, Ese Hospital El Salvador Del Municipio De Ubate, Centro De Salud De Fuquene, Centro De Salud De Simijaca, Centro De Salud De Sutatausa, Centro De Salud De Lenguazaque, Centro De Salud De Susa, Centro De Salud Capellania- Fuquene, Unidad Funcional Zipaquira – Hus Centro De Salud De Cogua, Puesto De Salud San Cayetano, Ese Hospital Girardot  De Girardot.</t>
    </r>
    <r>
      <rPr>
        <sz val="11"/>
        <color rgb="FFFF0000"/>
        <rFont val="Arial"/>
        <family val="2"/>
      </rPr>
      <t xml:space="preserve"> </t>
    </r>
  </si>
  <si>
    <t>Durante el año 2013, se logró un avance significativo en el proceso de documentación, implementación y mejora del Sistema de Gestión de Calidad, con el objetivo de dar cumplimiento a la meta de Acreditar el laboratorio con la NTC ISO/IEC 17025, alcanzando  un avance en la elaboración de la documentación del 80% y alineando los procesos del Laboratorio de Salud  Pública y los requisitos de la Norma  con los del Sistema Integrado de Gestión y Control de la Gobernación y del Sistema Único de Acreditación de la Secretaria de Salud.   
Igualmente se dio inicio la implementación del proceso de aseguramiento de la calidad con el fin de garantizar la confiabilidad de los resultados analíticos, para ello se logró la contratación del talento humano que apoyara estas actividades, la adquisición de los elementos, insumos y reactivos para el desarrollo de las mismas  y dar cumplimiento a la normatividad vigente.
  Se  avanzó en el proceso de organización, seguimiento e implementación de acciones de mejora para las redes de laboratorios del departamento:  caracterizando  las redes de laboratorios, realizando asistencias técnicas, implementando los procesos para la evaluación externa del desempeño  de la red de laboratorios clínicos, bancos de sangre, servicios transfusionales y laboratorios de citología,  como también acciones de seguimiento y mejora.
Se implementaron nuevas técnicas acordes a la normatividad vigente en el área ambiental y se dio continuidad al proceso de capacitación del talento humano del laboratorio, así como de las redes de laboratorios del departamento.</t>
  </si>
  <si>
    <t xml:space="preserve">Al realizar una evaluacion de las actividades que mas le aportan a la meta encontramos que la informacion de las IPS respecto a IRA es oportuna en un 96%; podemos decir que las acciones de asistencia tecnica en cuanto a fortalecer la competencia de las IPS y municipios en la atencion a la gestante se fortalecion en 10 Instiruciones (Fusagasuga, Cajica, Zipaquira, Yacopi, Girardot, Sibate, El Rosal, Soacha, Facatativa y Pasca); se realizaron 4 reuniones a nivel trascectorial y 2 mesas de trabajo con los municipios y una reunion con Ginecologos, asistencia a por lo menos 6 reuniones con el Ministerio de Salud; la promocion de ambientes protectores a la familia, capacitacion en AIEPI y AIMI y se tienen coberturas por encima del 95% en vacunacion puesto que se tenia programado 8000 dosis de PAI PLUS  y se llega a 12.515 dosis y para la vacunacion de programa permanente de esquemas completos se logran coberturas del 99% segun denominador nacidos vivos. Para la actividad de suministro de micronutrientes se ejecuto todo el proceso de contratacion quedando pendiente la distribucion programada para el año 2014. Para la actividad de creacion de Bancos de Leche humana se tienen en funcionamiento el banco de Leche de la ESE Hospital de Fusagasuga, esta en implementacion el banco de Leche de ESE Hospital San Rafel de Facatativa y se contrato la creacion del banco de leche del Hospital Universitario de la Samaritana Unidad Funcional Zipaquira. En cuanto a maternidad segura se llego a todos los municipios (116) como seguimiento a la implementacion  del año 2012, para el año 2013 se llego con actividades especificas bien de seguimiento o de refuerzo encaminada a fortalecer la implementacion realizada. SE HACE EL CIERRE DE LA META PARA EL 2013 CON LA IMPLEMENTACION DE INICIO PAREJO EN 10 HOSPITALES DE LOS 11 PROGRAMADOS PARA EL AÑO 2013: MADRID, MOSQUERA, LA MESA, ZIPAQUIRA, NEMOCON, UBATE, AGUA DE DIOS, SOACHA, TOCAIMA CON UN 91% DE CUMPLIMIENTO </t>
  </si>
  <si>
    <t>Esta meta tiene un cumplimiento del 100% puesto que se intevinieron las Instituciones educativas programadas por todas las prioridades y el convenio con PROINAPSA fue de gran apoyo para poder avanzar junto con educacion en logro del cumplimiento a lo planeado para las dos provincias de SAN JUAN DE RIOSECO Y MAGDALENA CENTRO.   ESCUELAS:                                                                       SAN JUAN DE RIOSECO: (ESCUELA LAGUNITAS BAJO,ESCUELA SAN NICOLAS,ESCUELA SANTA TERESA,ESCUELA LA MARIA); CHAGUANI: (ESCUELA ALTO RICO, ESCUELA CAMPOALEGRE, ESCUELA EL RETIRO, ESCUELA MONTEFRIO); LA PEÑA: (ESCUELA GUAYABAL, ESCUELA LAGUNAS, ESCUELAS QUEBRADAHONDA, ESCUELA EL RETIRO); UTICA (ESCUELA FURATENA, ESCUELA ESCUELA ENTABLE, ESCUELA LA ABUELITA,  ESCUELA FRIA); VIANI:  ESCUELA VIANICITO, ESCUELA MANILAS, ESCUELA GUATE, ESCUELA ROSARIO. BELTRAN: ESCUELA GRAMOTAL, ESCUELA LA POPA, ESCUELA MANUELA BELTRAN, ESCUELA ANTONIO NARIÑO. EL PEÑON: ESCUELA GUAYABAL DE   TOLEDO, ESCUELA EL RODEO, ESCUELA SABANETA, ESCUELA CURICHE. TOPAIPI: ESCUELA MUCHIPY, ESCUELA SUARAZ, ESCUELA PISCO CHIQUITO, ESCUELA BERMEJAL. PAIME: ESCUELA TUDELA, ESCUELA CUATRO CAMINOS, ESCUELA VENECIA, ESCUELA PAIME. COLEGIOS: SAN JUAN DE RIOSECO (IED KIRPALAMAR); LA PALMA (IED DEPARTAMENTAL MINIPI DE QUIJANO); PACHO (IED TECNICO AGRICOLA); YACOPI (IED DEPARATAMENTAL SAN RAFAEL).</t>
  </si>
  <si>
    <t>Todas las dimensiones prioritarias participantes en el cumplimiento de la Meta  desarrollaron gestiones transcectoriales para el cumplimiento de la actividad en los municipios priorizados  (Fosca, Guataqui, Guayabetal, Gutierrez, Jerusalén, Medina, Nariño, Paratebueno, Ubala, Utica, Vergara, Venecia, San Bernardo, Tibacuy, Granada y Pasca); en el cubrimiento de VPH se llegó al total a  los 16  municipios priorizados para el año 2013, antes mencionados.
Se trabajó  en radio con  cuñas en temas relevantes en salud pública, fundamentalmente Dengue, enfermedad respiratoria aguda,  jornada de vacunación  y prevención del  CA de seno, cérvix y próstata, promoción de la donación de sangre, prevención de la mortalidad materna, prevención de las intoxicaciones; en 29 emisoras distribuidas así: 7 regionales y 22 comunitarias  con un intensidad horaria de 10 referencias de lunes  domingo.
Desde el programa de discapacidad se   Capacito para la formación de  “Cuidando Cuidadores dentro de la Estrategia Rehabilitación Basada en Comunidad (RBC).     • Se  dio asistencia tecnica para la  Conformación de semilleros de inclusión,  mediante encuentros para la capacitación de líderes. Y se contrato a la escuela colombiana de rehabilitación, cubriendo los municipios de la provincia del Sumapaz, los cuales son:Arbelaez, Cabrera, Fusagasugá, Granada, Pandi, Pasca, San Bernardo, Silvania, Tibacuy, Venecia.</t>
  </si>
  <si>
    <t xml:space="preserve">Se intervinieron 3 instituciones las cuales son: Arbelaez (Kirpalamar), la Palma (Minipi de Quijano) y Pacho (Instituto técnico industrial agrícola de pacho).
Se trabajó con el convenio de proinapsa en los colegios: Técnico Agrícola de Pacho, Colegio de San Juan de Rioseco, Fray Jose de Ledo de Chaguani, Tudela de Paime, Dptal de San Cayetano, Institución educativa Cuatro de Caminos de Paime, Dptal de Beltran, Dptal de pulí, Minipi de Quijano de la Palma. 
</t>
  </si>
  <si>
    <t>Se llego al total de los 16 muncipios priorizados  para el 2013
(Fosca, Guataqui, Guayabetal, Gutierrez, Jerusalen, Medican, Nariño, Paratebueno, Ubala, Utica, Vergara, Venecia, San Bernardo, Tibacuy, Granada y Pasca  adopción, adapatación e implementación de la Politica  de  Seguridad Alimentaria y Nutricional, diseño, pilotaje, validación y concertación con los Municipios para la implementación de la Estrategia de alimentación saludable en ambito comunitario. Llegando a los Municipios priorizados para el año 2013.  Se cumple con la sensibilización  sobre prevención y cesación del consumo de tabaco en los servicios amigables para adolescentes, con la actividad fisica y con la estrategia de desestimulo en trabajo adolescentes.</t>
  </si>
  <si>
    <t xml:space="preserve">Se realizaron siete  encuentros provinciales programados para el 2013 (en los municipios de Ubate, Girardot, Fusagasuga; Pacho, La Mesa y Facatativa), El IRD realiza las actividades de actividad fisica; A traves del programa de discapacidad se realizo seguimiento, asesoría y capacitación a los profesionales de los centros de vida sensorial en talleres vocacionales para el desempeño e inclusión laboral.    •Se  capacito para la aplicación de baterías de evaluación de perfiles ocupacionales y análisis de puestos de trabajo para la inclusión laboral.    •  Se capacito  para la formación de “Cuidando Cuidadores dentro de la Estrategia Rehabilitación Basada en Comunidad (RBC) y  • Se  conformaron semilleros de inclusión juvenil mediante  encuentros para la capacitación de líderes. Con estas estrategias se cubrieron los municipios priorizados  CABRERA : BELTRAN, BITUIMA,  CAPARRAPI, CHAGUANI, EL PEÑON, FOSCA, GRANADA, GUATAQUI, GUAYABETAL, GUAYABAL DE S., GUTIERREZ, JERUSALEN, LA PALMA, LA PEÑA, MEDINA, NARIÑO,PACHO, PAIME, PARATEBUENO, PASCA, PULI, QUETAME, SAN BERNARDO, SAN CAYETANO, SAN JUAN DE RIOSECO, TIBACUY, TOPAIPI, UBALA, UTICA, VENECIA, VERGARA, VIANI, ,VILLAGOMEZ, YACOPI.
</t>
  </si>
  <si>
    <t>Se cuenta con soportes de ejecucion correspondientes al Diseño e  implementacion de un Modelo de  Atención Primaria  en Salud Resolutiva  y Gestión, a través de Planes de Accion  y  Guias en Cancer de Mama, Prostata, Cuello Uterino, Colrectal y Leucemias Agudas Pediatricas con cobertura en los 35 munciipios priorizados en la Meta (Cachipay, Anapoima, Tena, Granada, Sibate, Alban, Guyabal de Siquima, paime, Villagomez, Topaipi, Tocancipa, La calera, Fúquene, Leguazaque, Simijaca, Susa, Tausa, Cogua, san cayetano, Cáqueza, Gutierrez, Quetame, Guayabetal, Chipaque, San juande Rioseco, Beltran, Bituima, Puli, Choocnta, Macheta, Manta, Villapinzon, Fusagasuga, Pasca y Tibacuy).</t>
  </si>
  <si>
    <t>Alianzas estrategicas con diferentes actores institucionales de nivel nacional, departamental  y municipal. - Empoderamiento y fortalecimiento a diferentes actores comunitarios y sociales en loas diferentes intervenciones. - Actividades de movilizacion social. - Implementacion y fortalecimiento de sistema de vigilancia. - Actividades de Informacion, Educacion y Comunicacion IEC. - Generacion y fortalecimiento de escenarios de articulacion interinstitucional de nivel departamental y municipal. - Municipios: Apulo, Cucunuba, Caqueza, Chaguani, Choconta, Guataqui, Guacheta, Guayabal de Siquima, Medina, Nocaima, Nimaima, Paratebueno, Quetame, San Juan de Rio Seco, San Francisco, Sutatausa, San Antonio, Suesca y Sopo. Dentro del programa de discapacidad se desarrollaron las estrategias de   Fortalecimiento y empoderamiento de las personas con discapacidad, sus familias y comunidad en general a través de la estrategia de inclusión laboral y semilleros de inclusión.     • Construcción de la estrategia educativa comunitaria dirigida a equipos PIC, líderes comunitarios, comunidad educativa y comunidad en general.    •     Desarrollo de Mesas de trabajo para diseñar la estrategia de inclusión laboral.   •     Capacitación para la preparación al mundo laboral en adultos.   Con estas estrategias se cubrieron los municipios de : Apulo, Cucunuba, Caqueza, Chaguani, Choconta, Guataqui, Guacheta, Guayabal de Siquima, Medina, Nocaima, Nimaima, Paratebueno, Quetame, San Juan de Rioseco, San Francisco, Sutatausa, San Antonio del Tequedama, Suesca y Sopo.</t>
  </si>
  <si>
    <t xml:space="preserve"> Asistencia tecnica  a los municipios priorizados los cuales son: Fosca, Gutierrez, Quetame, Carupa, Cucunuba, Guacheta, Lenguazaque, Medina, Paratebueno, Beltran, Vituima, Chaguani, Guayabal de Ziquima, San Juan de Rioseco, Viani, Guacheta, Ubala, Apulo, el Colegio, Quipile, Choconta, Macheta, Viota, Manta, Guataqui, Jerusalen, Nariño, Ricaurte, Tocaima, Caparrapi, La Peña, Nocaima, Utica, Vergara, El Peñon, La Palma, San Cayetano, Topaipi, Villa Gomez, Paime, Pacho, Yacopi, Nemocon, Tibacuy; se realizan asistencia tecnicas en lo correspondiente a: sensibilizacion en envejecimiento y vejez asi como acciones correspondientes a la etapa de ciclo; asistencias tecnicas en avances en ruta estrategica para el diseño de politica publica de envejecimiento y vejez; Asistencia tecnica en la conformacion de grupos lideres de organizaciones y asociaciones de personas mayor; Reconocimiento de la persona mayor como sujeto de derechos; Ley 1315 de 2009, ley 1276/09 y metodologia integrada de participacion social de y para adultos mayores.  Respecto al operador contratado el cual realizara la Implementacion de las Fases correspondientes a: - Ruta estrategica para el diseño de la politica publica de envejecimiento y vejez correspondientes a la Fase de, Caracterizacion, Implementacion de la Metodologia Integrada de Participacion Social de y para adulto mayores (MIPSAN) y la Validacion y definicion de lineamientos de politica publica .  Respecto a la Vacunacion de las adultas y adultos mayores se llega a 12.300 personas mayores.</t>
  </si>
  <si>
    <t xml:space="preserve"> Se realizaron estrategias de  Sensibilización al personal del municipio acerca de los programas y actividades de promoción y prevención para población víctima del conflicto (PVC).   • Capacitación  a las promotoras para la canalización efectiva de la PVC hacia los programas y actividades de p y p, como parte de la atención integral a la población identificada.    • Implementación  instrumento con enfoque diferencial  por etapa de ciclo vital, que contiene las prioridades de salud pública a nivel departamental dirigidas a la PVC.    • Implementación la herramienta de monitoreo del Ministerio de la Protección Social como instrumento de seguimiento y evaluación de las acciones en materia de salud dirigidas a la PVC, en respuesta al auto 116 de 2008 sobre indicadores de resultado y goce efectivo de derechos.    • Socialización de la ruta de atención en salud a la población víctima del conflicto en los 116 municipios del departamento.    • Desarrollo de acciones intersectoriales de IEC para lograr una mayor cobertura de PVC en los programas de p y p.    • Capacitación en política pública a alcaldes municipales, secretarios de gobierno, secretarios de salud, personeros municipales, comisarios de familia y enlaces de víctimas para los municipios.     • Acompañamiento a los comités de justicia transicional en los municipios.     • Gestion con el referente departamental la apropiación de la estrategia AIEPI para la atención integral de las enfermedades prevalentes de la infancia en los 116 municipios de Cundinamarca y de manera puntual en los municipios priorizados.    • Apoyo las acciones de monitoreo de vacunación donde se prioricen y focalicen de a los NN VCA.    Los municipios priorizados fueron: SOACHA, GIRARDOT, FUSAGASUGA, SILVANIA, VIOTA,FACATATIVA,FUNZA,MADRID,MOSQUERA, CHIA,YACOPI, LA PALMA, CAPARRAPI,GUADUAS Y MEDINA.  La entrega de ayudas tecnicas se realizo a los municipios que realizaron la solicitud de las mismas, haciendose entrega de sillas de ruedas, audifonos y gafas. Se recibieron solicitudes de los 116 municipios y se dio respuesta a las mismas hasta agotar las ayudas tecnicas disponibles en almancen de la secretaria de salud. </t>
  </si>
  <si>
    <t>Se desarrollan actividades de capacitacion, Asistencia tecnica, Analisis de calidad de datos, asistencia de pacientes de lepra a traves de Laboratorio de Salud Publica, y la red  de Laboratorios de los 116 municipios.</t>
  </si>
  <si>
    <r>
      <t xml:space="preserve">Se han realizado jornadas de busqueda activa comunitaria e institucional, asi como capacitaciones a municipios de Girardot y Soacha en cumplimiento de convenio interadministrativo del sanatorio de Agua de Dios con el Ministerio de Salud, </t>
    </r>
    <r>
      <rPr>
        <sz val="11"/>
        <color theme="1"/>
        <rFont val="Arial"/>
        <family val="2"/>
      </rPr>
      <t xml:space="preserve">alli se canalizaron 4 convivientes al diagnostico. </t>
    </r>
  </si>
  <si>
    <t>Se ha venido trabajando en los municipios con cuñas radiales, entrega de material y en los que no se llega por los medios anteriores se ha buscado el apoyo con entidades como la Iglesia para perifoneos.</t>
  </si>
  <si>
    <t>Capacitación a recurso humano sobre sistema obligatorio de garantia de la calidad, diagnostico situacional para determinar linea base real en la red pública del Departamento.   Se llevo a cabo el diseño de lineamientos metodológicos, y la ejecución de 1a y 2da etapa. Se aplazo el otorgamiento del premio por decisión de la administración. Formulación y seguimiento al  Plan Departamental de Calidad. Diseño y aplicación de encuesta on-line sobre el estado situacional del sistema obligatorio de garantia de la calidad aplicada a 50 Empresas Sociales del Estado abordando temas sobre perfil institucional, comites institucionales, politicas institucionales, gestión del riesgo, implementación de componentes del Sistema Obligatorio de Garantía de Calidad.</t>
  </si>
  <si>
    <t>El 85% corresponde al resultado del indicador de actividad es decir sobre la implementación del plan de trabajo para el otorgamiento del Premio Departamental de Calidad . La estrategia utilizada es el Premio Departamental al Mejoramiento Continuo de la Calidad .</t>
  </si>
  <si>
    <t>A traves del programa de discapacidad se realiza seguimiento al proceso de Registro de Localizacion y Caracterizacion de la Poblacion Con Discapacidad en los municipios, se realiza consolidación, verificación y seguimiento a las solicitudes y entrega de ayudas tecnicas en cada municipio; ademas se desarrollan estrategias de inclusion laboral como aplicación de perfiles ocupacionales y cursos prevocacionales a la población con discapacidad y se desarrollan capacitaciones con la estrategia de rehabilitación basada en comunidad a traves de tematicas como semilleros, cuidando cuidadores entre otras. En caso de lineamiento de politica de discapacidad se viene trabajando trasectorialmente y se tiene un gran avance.</t>
  </si>
  <si>
    <t>Durante el periodo 2013 se dío apoyo en los procesos precontractuales y contractuales para el  Apalancamiento financiero para la implementación, actualización, soporte y puesta en producción de los sistemas integrados de información a partir de lo cual a la fecha se cuenta con 32 ESEs de la Red Pública Adscrita generando la Historia Clínica Electrónica y 8 ESEs Ricaurte, San Franacisco de sales,Nimaima, el Peñon, Cucunuba, Tausa Suesca y Junin. descentralizadas que fueron apalancadas financieramente para la adquisición del Sistema de Información con Historia Clínica Electrónica. Además se provee del recurso financiero a 10 Eses descentalizadas para dotación de infraestructura tecnológica.  Con  respecto al Sistema de Información Unificado se adquiere el bus de  interoperabilidad y se adelanta el proceso de licitación SSC-LP-003-2013 con el  objeto de: Adquirir e implementar un Sistema de Información Unificado en Salud  SIUS que se ajuste a la arquitectura de las soluciones y servicios del proyecto HCE Cundinamarca, a la infraestructura informática disponible en cada una de las IPS  con las especificaciones de mensajería y documentos electrónicos estructurados del estándar HL7 v3 y los modelos de información e interoperabilidad de Health Level Seven Inc que se articule entre las entre las 37 ESEs centralizadas y 15 descentralizadas de la Red Hospitalaria del Departamento y que genere la Historia Clínica Electrónica Unificada</t>
  </si>
  <si>
    <t>CIERRE  2013</t>
  </si>
  <si>
    <t>CIERRE   2013</t>
  </si>
  <si>
    <t>Asistencia tecnica y apoyo institucional para la modernización de las ESEs con énfasis en seis: San Juan de Rioseco, Villeta, Facatativa, Madrid, Soacha, Zipaquira, mediante el apalancamiento financiero en infraestructura, tecnología biomédica, que repercuten e impactan en la Seguridad del paciente en el mejoramiento de los estándares del Sistema Unico de Habilitación , impactando positivamente en del paciente; mejoramiento de infraestructura tecnológica (Hardware y software); asistencia tecnica en la elaboración y Viabiliazacion de estudios de oferta demanda; telemedicina por valor de 6.284 millones de pesos</t>
  </si>
  <si>
    <t>CIERRE  2014</t>
  </si>
  <si>
    <t>FEBRERO DE 2014</t>
  </si>
  <si>
    <t>Todas las urgencias, emergencias y desastres reportadas al CRUE, se atendieron.</t>
  </si>
  <si>
    <t xml:space="preserve">Se ha observado falta de compromiso por parte de la Gerencia de algunos  Hospitales . Se sugiere que en las visitas de la Dirección de Vigilancia y Control se exija  como requisisto de habilitación la certificación expedida por el CRUE en donde conste que el Hospital tiene aprobado su Plan de Emergencias. 1. E.S.E. POLICLINICO DE JUNIN  2. E.S.E. HOSPITAL MARCO FELIPE AFANADOR DE TOCAIMA  Y LAS SIGUIENTES SEDES: CENTRO DE SALUD RAFAEL REYES, CENTRO DE SALUD JOHAN DE AGUA DE DIOS, PUESTO DE SALUD  JERUSALEN 3. E.S.E. CENTRO DE SALUD TIMOTEO RIVEROS CUBILLOS DE UNE 4. E.S.E. HOSPITAL UNIVERSITARIO LA SAMARITANA 5. E.S.E CENTRO DE SALUD DE RICAURTE  6. E.S.E. HOSPITAL SAN RAFAEL DE CAQUEZA  7. E.S.E. HOSPITAL SAN RAFAEL DE PACHO   8. HOSPITAL SAN VICENTE DE PAUL DE FOMEQUE  9. E.S.E. CAYETANO MARIA ROJAS DE EL PEÑON  10. E.S.E. MARIA AUXILIADORA DE MOSQUERA 11. E.S.E HOSPITAL NUESTRA SEÑORA DEL CARMEN DE TABIO 12. E.S.E. HOSPITAL ISMAEL SILVA DE SILVANIA  13. E.S.E. HOSPITAL SALAZAR  DE VILLETA  14. E.S.E HOSPITAL NUESTRA SEÑORA DEL PILAR DE  MEDINA 15. E.S.E HOSPITAL SANTA MATILDE DE MADRID 16. E.S.E. CENTRO DE SALUD DE TAUSA 17. E.S.E. HOSPITAL NUESTRA SEÑORA DEL CARMEN DEL COLEGIO  18. E.S.E. HOSPITAL HABACUC CALDERON DE CARMEN DE CARUPA 19. E.S.E. HOSPITAL SAN VICENTE DE PAUL  DE SAN JUAN DE RIO SECO Y SU SEDE: PUESTO DE SALUD DE PALESTINA 20. E.S.E. HOSPITAL SAN ANTONIO DE CHIA 21. E.S.E. HOSPITAL SANTA ROSA DE TENJO 22. E.S.E. HOSPITAL SAN ANTONIO DE SESQUILE  Y LA SEDE: CENTRO DE SALUD DE GACHANCIPA  23. E.S.E. HOSPITAL SAN ANTONIO DE TEQUENDAMA 24. E.S.E HOSPITAL SAN JOSE DE GUACHETA 25. E.S.E. HOSPITAL SAN RAFAEL DE  FUSAGASUGA  26. E.S.E. HOSPITAL SAN ANTONIO DE ARBELAEZ  27. E.S.E. HOSPITAL DIVINO SALVADOR DE SOPO   28. E.S.E. EL SALVADOR DE UBATE 29. E.S.E. EMPRESA DE SALUD DE SOACHA 30. E.S.E. HOSPITAL SAN ANTONIO DE ANOLAIMA.31. HOSPITAL SAN VICENTE DE PAUL DE NEMOCON . Esto se logró mediante la capacitación y asistencia técnica prestada a los Hospitales, así como el monitoreo y final aprobación del respectivo Plan de Emergencias y Urgencias.       </t>
  </si>
  <si>
    <t>Para este proyecto se habian planeado gestionar recursos por Regalias, para lo cual no fueron Aprobados por el OCAD de ciencia y tecnologia, Los recursos  del OCAD fueron aprobados para el proyecto de Proyecto de Innovación en el Modelo de Gestión del Medicamento en el Departamento de Cundinamarca – SGRegalías Fase II</t>
  </si>
  <si>
    <t xml:space="preserve">Se cuenta con los documentos del estado del Arte de: Análisis de las necesidades de información para la toma de decisiones en el Sector salud para el Departamento de Cundinamarca y el documento de Identificación Sistematica de observatorios  de salud para el diseño del Observatorio de salud para el Departamento de Cundinamarca  </t>
  </si>
  <si>
    <t>Revision de los docuemntos  del Estado del arte del Observatorio de salud Publica.</t>
  </si>
  <si>
    <t>POA  2013</t>
  </si>
  <si>
    <t>FORTALECIMIENTO Y MEJORAMIENTO DE LA GESTIÓN FINANCIERA E INSTITUCIONAL DE LA EPS CONVIDA DEL DEPARTAMENTO DE CUNDINAMARCA</t>
  </si>
  <si>
    <t>Fuente: FUENTE SAP SUE GRR3 Reporte EjecGas26 Procesado enero 22 de 2014</t>
  </si>
  <si>
    <t>TOTAL RECURSOS APROPIADOS POA 2013</t>
  </si>
  <si>
    <t xml:space="preserve">PARTICIPACION DE LOS EJES PROGRAMATICOS EN LA APROPIACION </t>
  </si>
  <si>
    <t xml:space="preserve">TOTAL RECURSOS EJECUTADOS 2013 </t>
  </si>
  <si>
    <t>PESO  PROCENTUAL DE LA EJECUCION PRESUPUESTAL</t>
  </si>
  <si>
    <t>liliana.cepeda@cundinamarca.gov.co</t>
  </si>
  <si>
    <t xml:space="preserve">liliana.cepeda@cundinamarca.gov.co
</t>
  </si>
  <si>
    <t xml:space="preserve"> RUTH MARY  MURILLO </t>
  </si>
  <si>
    <t>ruth.murillo@ cundinamarca.gov.co</t>
  </si>
  <si>
    <t xml:space="preserve">DEPENDENCIAS OFICINAS </t>
  </si>
  <si>
    <t>El avance por peso relativo, corresponde al peso del eje que depende del total de recursos asignados</t>
  </si>
  <si>
    <t>Nota: El avance por promedio de cumplimiento metas se relaciona con el número total de metas por cada uno de los ejes</t>
  </si>
  <si>
    <t>EJECUCIÓN</t>
  </si>
  <si>
    <t xml:space="preserve">PROMEDIO CUMPLIMIENTO POA </t>
  </si>
  <si>
    <t>AVANCE EJES POR PROMEDIO CUMPLIMIENTO METAS</t>
  </si>
  <si>
    <t>PROMEDIO CUMPLIMIENTO 2008 (B+C)/100</t>
  </si>
  <si>
    <t>Promedio Cumplimiento POA 2013 por Número de Metas y Peso Relativo (PR)</t>
  </si>
  <si>
    <t>PESO PORCENTUAL DE EJECUCION PRESUPUESTAL</t>
  </si>
  <si>
    <t>Fecha de cierre: Febrero  6 de 2014</t>
  </si>
  <si>
    <t>Fecha de cierre: Febrero   6 de 2014</t>
  </si>
  <si>
    <t xml:space="preserve"> se han intervenido 35 municipios desde el I trimestre de manera continua y estos municipios son: Apulo, Anolaima, Arbelaez, Agua de Dios, Bituima, Bojaca, Chaguani, Choconta, Cucunuba, Cogua, Cachipay, Guayabal de Siquima, Guacheta, Gachancipa, La Palma, Lenguazaque, Macheta, Medina, Nocaima, Nemocon, Nilo, Nimaima, Paratebueno, Pacho, Pasca, Ricaurte, San Juan de Rioseco, San Cayetano, Sesquile, Suesca, San Bernardo, Sutatusa, San Antonio del Tequendama, Supata, San Francisco.  </t>
  </si>
  <si>
    <r>
      <t>CON LA  ASISTENCIA TÉCNICA AL EQUIPO DE LOS AUDITORES DE LA DIRECCIÓN DE ASEGURAMIENTO, SE LOGRÓ QUE EL PERSONAL TENGA  LAS CONDICIONES TÉCNICAS E INSTRUMENTOS PARA HACER LA ASISTENCIA TÉCNICA Y LAS AUDITORIAS CORRESPONDIENTES, PARA LOGRAR INFORMES OBJETIVOS RESPECTO A LOS HALLAZGOS OBTENIDOS EN LAS VISITAS REALIZADAS A LAS DIFERENTES INSTITUCIONES TENIENDO EN CUENTA LOS LINEAMIENTOS DADOS POR LA DAS</t>
    </r>
    <r>
      <rPr>
        <sz val="9"/>
        <color rgb="FFFF0000"/>
        <rFont val="Arial"/>
        <family val="2"/>
      </rPr>
      <t xml:space="preserve"> </t>
    </r>
  </si>
  <si>
    <t xml:space="preserve"> Se adquirieron 55 ambulancias . Se obtuvieron recursos adicionales del Ministerio de Salud y de cofinanciación de municipios y ESES del Departamento, así como de Convenios de Desempeño.  Las ambulancias adquiridas se destinaron para las siguientes ESES:  San Antonio de Arbeláez - Arbeláez; San Antonio de Arbeláez- Centro de Salud de Cabrera; Habacuc Calderón de Carmen de Carupa; San José de Guaduas- CS Chaguaní; San Antonio de Chía; San Martín de Porres de Chocontá;  Nuestra Señora del Carmen de El Colegio- Puesto de Salud La Victoria; Santa Matilde de Madrid- CS El Rosal; San Vicente de Paul de Fómeque; San Francisco de Gachetá; La Samaritana- Unidad Funcional Girardot; San José de Guaduas; La Samaritana- Unidad Funcional de Girardor- PS Guataquí; San Antonio de Guatavita;  San Rafael de Cáqueza; Pedro León Alvarez de La Mesa;  El Salvador de Ubaté- PS Lenguazaque;  San Martín de Porres de Chocontá- CS Machetá;  San Martín de Porres de Chocontá-  CS Manta;  María Auxiliadora de Mosquera;  Nuestra Señora del Pilar de Medina- PS Paratebueno; Centro de Salud Ricaurte;  San Vicente de Paul de San Juan de Rioseco- CS Cambao; San Antonio de Sesquilé;  Mario Gaitán Yanguas- CS Sibaté;  El Salvador de Ubaté- CS Simijaca;  Divino Salvador de Sopó;  Nuestra Señora del Carmen de Tabio; Pedro León Alvarez de La Mesa- PS Tena; San Rafael de  Fusagasugá- PS Tibacuy; Marco Felipe Afanador de Tocaima;  El Salvador de Ubaté;  Timoteo Rivera Cubillos de Une; Mercedes Tellez de Pradilla  de Vianí;  San Francisco de Viotá; Marco Felipe Afanador de Tocaima-CS Apulo; Unidad de Atención de Zipaquirá Hospital Universitario La Samaritana CS Cogua. Estas ambulancias se adquirieron mediante el contrato 0547 del 11 de septiembre de 2011, luego de surtirse el trámite de  licitación.  Por convenios de desempeño se adquirieron 17 ambulancias para los siguientes hospitales de la red pública: San José de Guaduas, Hilario Lugo de Sasaima, Pedro León Alvarez de La Mesa, San Vicente de Fomeque, Salazar de Villeta, ESE Hospital de Girardot, Santa Matilde de Madrid, San Rafael de Cáqueza, CS de Tausa, San Antonio de Tequendama, CS de Fosca, Cayetano María de Rojas del Peñon, Ismael Silva de Silvania, San Antonio de Anolaima, San Rafael de Pacho, San Rafael de Facatativá y Santa Rosa de Tenjo.</t>
  </si>
  <si>
    <t>FEBRERO 6 DE 2014</t>
  </si>
  <si>
    <t>Se realizo seguimiento por parte del defensor del usuario a las PQRS radicadas en la secretaria de Salud de Cundinamarca.</t>
  </si>
  <si>
    <t xml:space="preserve">ACTIVIDADES </t>
  </si>
  <si>
    <t>maria.ahumada@cundinamarca.gov.co</t>
  </si>
  <si>
    <t xml:space="preserve">En la primera semana del año 2013  el Departamento de Cundinamarca se ubicaba en el cuarto puesto de los departamentos con mayor proporción de incidencia de dengue  según su población en riesgo. En la semana epidemiológica 14 correspondiente a la semana del 1 al 6 de abril del 2013, que coincide con el mayor pico de incidencia de dengue para Cundinamarca, el departamento se Ubica en tercer puesto en la nación. 
Al finalizar el año  Cundinamarca  se ubica en el puesto número 13 de Incidencia de Dengue a Nivel nacional.   Aportando  el 3,7% de los casos dengue y el 2,9% de los casos dengue grave, en relación con país. Encontrándose de acuerdo al canal endémico en zona de seguridad. 
Para este año se han reportado 2673 casos de dengue y 35 casos de dengue grave 
Siendo el municipio de Girardot el que aporta la mayor carga de enfermedad seguido de los municipios de la Mesa, Arbeláez, y Guaduas, se realizaron  2  “Jornadas Departamentales para la prevención y control del dengue”, en las cuales se busca intervenir los factores de riesgo asociados a este evento, promover la participación social, realizar campaña de recolección de inservibles y realizar campaña de control larvario con el fin de disminuir los  índices de infestación vectorial, se han inspeccionado 365.160  viviendas, de las cuales el 9.8% son positivas, lamentablemente el 8,5%, se encuentran cerradas lo que incrementa el riesgo ya que en estas no es posible el desarrollo de acciones de prevención y control y en su en su mayoría estas son casas de veraneo, se realizó control larvario en 45.545 depósitos, para lo cual se utilizaron 2.596.675 gramos de Temephos,  se fumigaron 38.593 casas, resultado este del brote que venía sufriendo el departamento.  favorablemente con el fortalecimiento de las acciones  para las ultimas semanas del mes de septiembre el departamento ha fluctuado entre zona de seguridad y zona de éxito permitiéndonos dar un parte de tranquilidad. .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</si>
</sst>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 #,##0.00\ &quot;€&quot;_-;\-* #,##0.00\ &quot;€&quot;_-;_-* &quot;-&quot;??\ &quot;€&quot;_-;_-@_-"/>
    <numFmt numFmtId="165" formatCode="_ * #,##0.00_ ;_ * \-#,##0.00_ ;_ * &quot;-&quot;??_ ;_ @_ "/>
    <numFmt numFmtId="166" formatCode="#,##0.0"/>
    <numFmt numFmtId="167" formatCode="&quot;$&quot;\ #,##0.00"/>
    <numFmt numFmtId="168" formatCode="[$$-240A]\ #,##0;[Red][$$-240A]\ #,##0"/>
    <numFmt numFmtId="169" formatCode="#,##0;[Red]#,##0"/>
    <numFmt numFmtId="170" formatCode="0;[Red]0"/>
    <numFmt numFmtId="171" formatCode="0.0%"/>
    <numFmt numFmtId="172" formatCode="_(* #,##0_);_(* \(#,##0\);_(* &quot;-&quot;??_);_(@_)"/>
    <numFmt numFmtId="173" formatCode="&quot;$&quot;\ #,##0"/>
    <numFmt numFmtId="174" formatCode="_ &quot;$&quot;\ * #,##0.00_ ;_ &quot;$&quot;\ * \-#,##0.00_ ;_ &quot;$&quot;\ * &quot;-&quot;??_ ;_ @_ "/>
    <numFmt numFmtId="175" formatCode="_([$$-240A]\ * #,##0_);_([$$-240A]\ * \(#,##0\);_([$$-240A]\ * &quot;-&quot;??_);_(@_)"/>
    <numFmt numFmtId="176" formatCode="[$$-240A]\ #,##0_);\([$$-240A]\ #,##0\)"/>
    <numFmt numFmtId="177" formatCode="0.000%"/>
    <numFmt numFmtId="178" formatCode="0.0"/>
  </numFmts>
  <fonts count="55" x14ac:knownFonts="1">
    <font>
      <sz val="11"/>
      <color theme="1"/>
      <name val="Calibri"/>
      <family val="2"/>
      <scheme val="minor"/>
    </font>
    <font>
      <sz val="11"/>
      <color indexed="8"/>
      <name val="Calibri"/>
      <family val="2"/>
    </font>
    <font>
      <sz val="10"/>
      <name val="Arial"/>
      <family val="2"/>
    </font>
    <font>
      <b/>
      <sz val="9"/>
      <name val="Arial"/>
      <family val="2"/>
    </font>
    <font>
      <b/>
      <sz val="10"/>
      <name val="Arial"/>
      <family val="2"/>
    </font>
    <font>
      <b/>
      <sz val="8"/>
      <name val="Arial"/>
      <family val="2"/>
    </font>
    <font>
      <b/>
      <sz val="11"/>
      <name val="Arial"/>
      <family val="2"/>
    </font>
    <font>
      <sz val="11"/>
      <name val="Arial"/>
      <family val="2"/>
    </font>
    <font>
      <sz val="8"/>
      <name val="Arial"/>
      <family val="2"/>
    </font>
    <font>
      <sz val="11"/>
      <color indexed="8"/>
      <name val="Arial"/>
      <family val="2"/>
    </font>
    <font>
      <u/>
      <sz val="11"/>
      <name val="Arial"/>
      <family val="2"/>
    </font>
    <font>
      <b/>
      <sz val="11"/>
      <color indexed="8"/>
      <name val="Arial"/>
      <family val="2"/>
    </font>
    <font>
      <u/>
      <sz val="11"/>
      <color indexed="12"/>
      <name val="Arial"/>
      <family val="2"/>
    </font>
    <font>
      <sz val="11"/>
      <color indexed="63"/>
      <name val="Arial"/>
      <family val="2"/>
    </font>
    <font>
      <sz val="10"/>
      <color indexed="8"/>
      <name val="Arial"/>
      <family val="2"/>
    </font>
    <font>
      <b/>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8"/>
      <color indexed="63"/>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0"/>
      <name val="Calibri"/>
      <family val="2"/>
      <scheme val="minor"/>
    </font>
    <font>
      <sz val="11"/>
      <color theme="1"/>
      <name val="Arial"/>
      <family val="2"/>
    </font>
    <font>
      <u/>
      <sz val="11"/>
      <color theme="10"/>
      <name val="Arial"/>
      <family val="2"/>
    </font>
    <font>
      <b/>
      <sz val="11"/>
      <color theme="1"/>
      <name val="Arial"/>
      <family val="2"/>
    </font>
    <font>
      <sz val="14"/>
      <color theme="1"/>
      <name val="Arial"/>
      <family val="2"/>
    </font>
    <font>
      <sz val="10"/>
      <name val="Calibri"/>
      <family val="2"/>
      <scheme val="minor"/>
    </font>
    <font>
      <u/>
      <sz val="10"/>
      <color theme="10"/>
      <name val="Calibri"/>
      <family val="2"/>
      <scheme val="minor"/>
    </font>
    <font>
      <sz val="10"/>
      <color indexed="63"/>
      <name val="Calibri"/>
      <family val="2"/>
      <scheme val="minor"/>
    </font>
    <font>
      <sz val="11"/>
      <color rgb="FF000000"/>
      <name val="Arial"/>
      <family val="2"/>
    </font>
    <font>
      <sz val="9"/>
      <color theme="1"/>
      <name val="Arial"/>
      <family val="2"/>
    </font>
    <font>
      <b/>
      <sz val="14"/>
      <color theme="1"/>
      <name val="Arial"/>
      <family val="2"/>
    </font>
    <font>
      <b/>
      <sz val="9"/>
      <name val="Calibri"/>
      <family val="2"/>
      <scheme val="minor"/>
    </font>
    <font>
      <b/>
      <sz val="9"/>
      <color theme="1"/>
      <name val="Arial"/>
      <family val="2"/>
    </font>
    <font>
      <sz val="11"/>
      <color rgb="FFFF0000"/>
      <name val="Arial"/>
      <family val="2"/>
    </font>
    <font>
      <sz val="9"/>
      <color rgb="FFFF0000"/>
      <name val="Arial"/>
      <family val="2"/>
    </font>
    <font>
      <b/>
      <i/>
      <sz val="9"/>
      <name val="Calibri"/>
      <family val="2"/>
      <scheme val="minor"/>
    </font>
    <font>
      <sz val="9"/>
      <name val="Calibri"/>
      <family val="2"/>
      <scheme val="minor"/>
    </font>
    <font>
      <b/>
      <i/>
      <sz val="9"/>
      <color indexed="9"/>
      <name val="Calibri"/>
      <family val="2"/>
      <scheme val="minor"/>
    </font>
    <font>
      <b/>
      <sz val="11"/>
      <color theme="0" tint="-4.9989318521683403E-2"/>
      <name val="Calibri"/>
      <family val="2"/>
      <scheme val="minor"/>
    </font>
    <font>
      <b/>
      <sz val="12"/>
      <color theme="1"/>
      <name val="Calibri"/>
      <family val="2"/>
      <scheme val="minor"/>
    </font>
    <font>
      <b/>
      <sz val="10"/>
      <color theme="1"/>
      <name val="Arial"/>
      <family val="2"/>
    </font>
    <font>
      <b/>
      <sz val="12"/>
      <color theme="0" tint="-4.9989318521683403E-2"/>
      <name val="Calibri"/>
      <family val="2"/>
      <scheme val="minor"/>
    </font>
    <font>
      <sz val="10"/>
      <color indexed="8"/>
      <name val="Calibri"/>
      <family val="2"/>
    </font>
    <font>
      <b/>
      <sz val="12"/>
      <color theme="0"/>
      <name val="Calibri"/>
      <family val="2"/>
      <scheme val="minor"/>
    </font>
    <font>
      <sz val="10"/>
      <color theme="0"/>
      <name val="Calibri"/>
      <family val="2"/>
      <scheme val="minor"/>
    </font>
    <font>
      <b/>
      <sz val="12"/>
      <name val="Calibri"/>
      <family val="2"/>
      <scheme val="minor"/>
    </font>
    <font>
      <b/>
      <sz val="9"/>
      <color theme="0"/>
      <name val="Calibri"/>
      <family val="2"/>
      <scheme val="minor"/>
    </font>
    <font>
      <b/>
      <sz val="20"/>
      <color theme="1"/>
      <name val="Calibri"/>
      <family val="2"/>
      <scheme val="minor"/>
    </font>
    <font>
      <sz val="11"/>
      <color theme="0"/>
      <name val="Calibri"/>
      <family val="2"/>
      <scheme val="minor"/>
    </font>
    <font>
      <b/>
      <sz val="14"/>
      <color theme="1"/>
      <name val="Calibri"/>
      <family val="2"/>
      <scheme val="minor"/>
    </font>
    <font>
      <b/>
      <sz val="12"/>
      <color indexed="8"/>
      <name val="Arial"/>
      <family val="2"/>
    </font>
    <font>
      <b/>
      <sz val="11"/>
      <name val="Calibri"/>
      <family val="2"/>
      <scheme val="minor"/>
    </font>
  </fonts>
  <fills count="2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D8BEEC"/>
        <bgColor indexed="64"/>
      </patternFill>
    </fill>
    <fill>
      <patternFill patternType="solid">
        <fgColor indexed="57"/>
        <bgColor indexed="64"/>
      </patternFill>
    </fill>
    <fill>
      <patternFill patternType="solid">
        <fgColor rgb="FF00B050"/>
        <bgColor indexed="64"/>
      </patternFill>
    </fill>
    <fill>
      <patternFill patternType="solid">
        <fgColor rgb="FF008000"/>
        <bgColor indexed="64"/>
      </patternFill>
    </fill>
    <fill>
      <patternFill patternType="solid">
        <fgColor theme="3"/>
        <bgColor indexed="64"/>
      </patternFill>
    </fill>
    <fill>
      <patternFill patternType="solid">
        <fgColor theme="1"/>
        <bgColor indexed="64"/>
      </patternFill>
    </fill>
    <fill>
      <patternFill patternType="solid">
        <fgColor rgb="FF00FFFF"/>
        <bgColor indexed="64"/>
      </patternFill>
    </fill>
    <fill>
      <patternFill patternType="solid">
        <fgColor theme="7" tint="-0.49998474074526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0070C0"/>
        <bgColor indexed="64"/>
      </patternFill>
    </fill>
    <fill>
      <patternFill patternType="solid">
        <fgColor theme="3" tint="0.59999389629810485"/>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hair">
        <color indexed="64"/>
      </left>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s>
  <cellStyleXfs count="19">
    <xf numFmtId="0" fontId="0" fillId="0" borderId="0"/>
    <xf numFmtId="165" fontId="2" fillId="0" borderId="0" applyFont="0" applyFill="0" applyBorder="0" applyAlignment="0" applyProtection="0"/>
    <xf numFmtId="165" fontId="2" fillId="0" borderId="0" applyFont="0" applyFill="0" applyBorder="0" applyAlignment="0" applyProtection="0"/>
    <xf numFmtId="0" fontId="17" fillId="0" borderId="0" applyNumberForma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1237">
    <xf numFmtId="0" fontId="0" fillId="0" borderId="0" xfId="0"/>
    <xf numFmtId="0" fontId="3" fillId="0" borderId="1" xfId="9" applyNumberFormat="1" applyFont="1" applyFill="1" applyBorder="1" applyAlignment="1">
      <alignment horizontal="center" vertical="center" wrapText="1"/>
    </xf>
    <xf numFmtId="0" fontId="4" fillId="0" borderId="1" xfId="9" applyNumberFormat="1" applyFont="1" applyFill="1" applyBorder="1" applyAlignment="1">
      <alignment horizontal="center" vertical="center" wrapText="1"/>
    </xf>
    <xf numFmtId="0" fontId="0" fillId="0" borderId="1" xfId="0" applyBorder="1" applyAlignment="1">
      <alignment horizontal="center" vertical="top" wrapText="1"/>
    </xf>
    <xf numFmtId="0" fontId="0" fillId="0" borderId="1" xfId="0" applyBorder="1"/>
    <xf numFmtId="49" fontId="19" fillId="2" borderId="1" xfId="9" applyNumberFormat="1" applyFont="1" applyFill="1" applyBorder="1" applyAlignment="1">
      <alignment horizontal="center" vertical="top" wrapText="1"/>
    </xf>
    <xf numFmtId="9" fontId="20" fillId="0" borderId="1" xfId="12" applyFont="1" applyFill="1" applyBorder="1" applyAlignment="1">
      <alignment horizontal="center" vertical="top" wrapText="1"/>
    </xf>
    <xf numFmtId="168" fontId="0" fillId="0" borderId="1" xfId="0" applyNumberFormat="1" applyFont="1" applyBorder="1" applyAlignment="1">
      <alignment horizontal="center" vertical="top" wrapText="1"/>
    </xf>
    <xf numFmtId="0" fontId="0" fillId="0" borderId="1" xfId="0" applyFont="1" applyBorder="1" applyAlignment="1">
      <alignment horizontal="center" vertical="top"/>
    </xf>
    <xf numFmtId="168" fontId="0" fillId="0" borderId="1" xfId="0" applyNumberFormat="1" applyFont="1" applyBorder="1" applyAlignment="1">
      <alignment horizontal="center" vertical="top"/>
    </xf>
    <xf numFmtId="49" fontId="4" fillId="0" borderId="1" xfId="9" applyNumberFormat="1" applyFont="1" applyFill="1" applyBorder="1" applyAlignment="1">
      <alignment horizontal="center" vertical="center" wrapText="1"/>
    </xf>
    <xf numFmtId="168" fontId="0" fillId="0" borderId="1" xfId="0" applyNumberFormat="1" applyBorder="1" applyAlignment="1">
      <alignment horizontal="center" vertical="top" wrapText="1"/>
    </xf>
    <xf numFmtId="168" fontId="0" fillId="0" borderId="1" xfId="0" applyNumberFormat="1" applyFont="1" applyFill="1" applyBorder="1" applyAlignment="1">
      <alignment horizontal="center" vertical="top" wrapText="1"/>
    </xf>
    <xf numFmtId="0" fontId="0" fillId="0" borderId="1" xfId="0" applyFont="1" applyBorder="1" applyAlignment="1">
      <alignment horizontal="center" vertical="top" wrapText="1"/>
    </xf>
    <xf numFmtId="0" fontId="17" fillId="0" borderId="1" xfId="3" applyBorder="1" applyAlignment="1">
      <alignment horizontal="center" vertical="top" wrapText="1"/>
    </xf>
    <xf numFmtId="0" fontId="20" fillId="0" borderId="1" xfId="0" applyFont="1" applyFill="1" applyBorder="1" applyAlignment="1">
      <alignment horizontal="center" vertical="top" wrapText="1"/>
    </xf>
    <xf numFmtId="0" fontId="21" fillId="0" borderId="1" xfId="0" applyFont="1" applyBorder="1" applyAlignment="1">
      <alignment horizontal="center" vertical="top" wrapText="1"/>
    </xf>
    <xf numFmtId="9" fontId="0" fillId="0" borderId="0" xfId="0" applyNumberFormat="1"/>
    <xf numFmtId="10" fontId="16" fillId="0" borderId="1" xfId="12" applyNumberFormat="1" applyFont="1" applyBorder="1" applyAlignment="1">
      <alignment horizontal="center" vertical="top" wrapText="1"/>
    </xf>
    <xf numFmtId="0" fontId="18" fillId="4" borderId="1" xfId="0" applyFont="1" applyFill="1" applyBorder="1"/>
    <xf numFmtId="0" fontId="18" fillId="5" borderId="1" xfId="0" applyFont="1" applyFill="1" applyBorder="1"/>
    <xf numFmtId="168" fontId="0" fillId="6" borderId="1" xfId="0" applyNumberFormat="1" applyFill="1" applyBorder="1" applyAlignment="1">
      <alignment horizontal="center"/>
    </xf>
    <xf numFmtId="0" fontId="18" fillId="0" borderId="1" xfId="0" applyFont="1" applyBorder="1" applyAlignment="1">
      <alignment horizontal="center" vertical="center" wrapText="1"/>
    </xf>
    <xf numFmtId="9" fontId="0" fillId="0" borderId="1" xfId="0" applyNumberFormat="1" applyBorder="1" applyAlignment="1">
      <alignment horizontal="center" vertical="top"/>
    </xf>
    <xf numFmtId="0" fontId="0" fillId="0" borderId="1" xfId="0" applyBorder="1" applyAlignment="1">
      <alignment horizontal="center" vertical="top"/>
    </xf>
    <xf numFmtId="0" fontId="20" fillId="0" borderId="1" xfId="0" applyFont="1" applyFill="1" applyBorder="1" applyAlignment="1">
      <alignment horizontal="center" vertical="top" wrapText="1"/>
    </xf>
    <xf numFmtId="0" fontId="20" fillId="0" borderId="0" xfId="0" applyFont="1" applyFill="1" applyBorder="1" applyAlignment="1">
      <alignment horizontal="center" vertical="center" wrapText="1"/>
    </xf>
    <xf numFmtId="9" fontId="20" fillId="0" borderId="0" xfId="12" applyFont="1" applyFill="1" applyBorder="1" applyAlignment="1">
      <alignment horizontal="center" vertical="center" wrapText="1"/>
    </xf>
    <xf numFmtId="9" fontId="20" fillId="0" borderId="0" xfId="0" applyNumberFormat="1" applyFont="1" applyFill="1" applyBorder="1" applyAlignment="1">
      <alignment horizontal="center" vertical="center" wrapText="1"/>
    </xf>
    <xf numFmtId="9" fontId="20" fillId="0" borderId="0" xfId="0" applyNumberFormat="1" applyFont="1" applyFill="1" applyBorder="1" applyAlignment="1">
      <alignment horizontal="center" vertical="center"/>
    </xf>
    <xf numFmtId="1" fontId="20" fillId="0" borderId="0" xfId="12" applyNumberFormat="1" applyFont="1" applyFill="1" applyBorder="1" applyAlignment="1">
      <alignment horizontal="center" vertical="center" wrapText="1"/>
    </xf>
    <xf numFmtId="0" fontId="20" fillId="7" borderId="1" xfId="0" applyFont="1" applyFill="1" applyBorder="1" applyAlignment="1">
      <alignment horizontal="center" vertical="top" wrapText="1"/>
    </xf>
    <xf numFmtId="49" fontId="3" fillId="2" borderId="2" xfId="10" applyNumberFormat="1" applyFont="1" applyFill="1" applyBorder="1" applyAlignment="1">
      <alignment vertical="center" wrapText="1"/>
    </xf>
    <xf numFmtId="0" fontId="24" fillId="0" borderId="0" xfId="0" applyFont="1" applyFill="1" applyProtection="1">
      <protection locked="0"/>
    </xf>
    <xf numFmtId="0" fontId="24" fillId="0" borderId="0" xfId="0" applyFont="1" applyFill="1" applyAlignment="1" applyProtection="1">
      <alignment horizontal="center"/>
      <protection locked="0"/>
    </xf>
    <xf numFmtId="0" fontId="24" fillId="0" borderId="0" xfId="0" applyFont="1" applyFill="1" applyAlignment="1" applyProtection="1">
      <alignment vertical="center"/>
      <protection locked="0"/>
    </xf>
    <xf numFmtId="0" fontId="24" fillId="0" borderId="0" xfId="0" applyFont="1" applyFill="1" applyAlignment="1" applyProtection="1">
      <alignment horizontal="center" vertical="center"/>
      <protection locked="0"/>
    </xf>
    <xf numFmtId="0" fontId="22" fillId="0" borderId="1" xfId="0" applyFont="1" applyFill="1" applyBorder="1" applyAlignment="1" applyProtection="1">
      <alignment horizontal="center" vertical="top" wrapText="1"/>
    </xf>
    <xf numFmtId="168" fontId="7" fillId="9" borderId="1" xfId="0" applyNumberFormat="1" applyFont="1" applyFill="1" applyBorder="1" applyAlignment="1" applyProtection="1">
      <alignment horizontal="center" vertical="top" wrapText="1"/>
      <protection locked="0"/>
    </xf>
    <xf numFmtId="168" fontId="25" fillId="9" borderId="1" xfId="3" applyNumberFormat="1" applyFont="1" applyFill="1" applyBorder="1" applyAlignment="1" applyProtection="1">
      <alignment horizontal="center" vertical="top" wrapText="1"/>
      <protection locked="0"/>
    </xf>
    <xf numFmtId="0" fontId="7" fillId="9" borderId="3" xfId="0" applyFont="1" applyFill="1" applyBorder="1" applyAlignment="1" applyProtection="1">
      <alignment vertical="top" wrapText="1"/>
      <protection locked="0"/>
    </xf>
    <xf numFmtId="168" fontId="25" fillId="9" borderId="3" xfId="3" applyNumberFormat="1" applyFont="1" applyFill="1" applyBorder="1" applyAlignment="1" applyProtection="1">
      <alignment vertical="top" wrapText="1"/>
      <protection locked="0"/>
    </xf>
    <xf numFmtId="0" fontId="7" fillId="9" borderId="2" xfId="0" applyFont="1" applyFill="1" applyBorder="1" applyAlignment="1" applyProtection="1">
      <alignment vertical="top" wrapText="1"/>
      <protection locked="0"/>
    </xf>
    <xf numFmtId="168" fontId="10" fillId="9" borderId="2" xfId="3" applyNumberFormat="1" applyFont="1" applyFill="1" applyBorder="1" applyAlignment="1" applyProtection="1">
      <alignment vertical="top" wrapText="1"/>
      <protection locked="0"/>
    </xf>
    <xf numFmtId="0" fontId="24" fillId="9" borderId="0" xfId="0" applyFont="1" applyFill="1" applyAlignment="1" applyProtection="1">
      <alignment horizontal="center"/>
      <protection locked="0"/>
    </xf>
    <xf numFmtId="0" fontId="9" fillId="9" borderId="1" xfId="0" applyFont="1" applyFill="1" applyBorder="1" applyAlignment="1">
      <alignment horizontal="justify" vertical="top" wrapText="1"/>
    </xf>
    <xf numFmtId="172" fontId="7" fillId="9" borderId="1" xfId="4" applyNumberFormat="1" applyFont="1" applyFill="1" applyBorder="1" applyAlignment="1" applyProtection="1">
      <alignment horizontal="center" vertical="top"/>
      <protection locked="0"/>
    </xf>
    <xf numFmtId="37" fontId="7" fillId="9" borderId="1" xfId="4" applyNumberFormat="1" applyFont="1" applyFill="1" applyBorder="1" applyAlignment="1" applyProtection="1">
      <alignment horizontal="center" vertical="top"/>
      <protection locked="0"/>
    </xf>
    <xf numFmtId="9" fontId="7" fillId="9" borderId="1" xfId="0" applyNumberFormat="1" applyFont="1" applyFill="1" applyBorder="1" applyAlignment="1" applyProtection="1">
      <alignment horizontal="center" vertical="top" wrapText="1"/>
      <protection locked="0"/>
    </xf>
    <xf numFmtId="10" fontId="7" fillId="9" borderId="1" xfId="12" applyNumberFormat="1" applyFont="1" applyFill="1" applyBorder="1" applyAlignment="1" applyProtection="1">
      <alignment vertical="top"/>
      <protection locked="0"/>
    </xf>
    <xf numFmtId="1" fontId="7" fillId="9" borderId="1" xfId="0" applyNumberFormat="1" applyFont="1" applyFill="1" applyBorder="1" applyAlignment="1" applyProtection="1">
      <alignment horizontal="center" vertical="top" wrapText="1"/>
      <protection locked="0"/>
    </xf>
    <xf numFmtId="0" fontId="7" fillId="9" borderId="1" xfId="0" applyFont="1" applyFill="1" applyBorder="1" applyAlignment="1" applyProtection="1">
      <alignment vertical="top"/>
      <protection locked="0"/>
    </xf>
    <xf numFmtId="0" fontId="7" fillId="9" borderId="2" xfId="12" applyNumberFormat="1" applyFont="1" applyFill="1" applyBorder="1" applyAlignment="1" applyProtection="1">
      <alignment vertical="top" wrapText="1"/>
      <protection locked="0"/>
    </xf>
    <xf numFmtId="0" fontId="7" fillId="9" borderId="1" xfId="12" applyNumberFormat="1" applyFont="1" applyFill="1" applyBorder="1" applyAlignment="1" applyProtection="1">
      <alignment horizontal="center" vertical="center" wrapText="1"/>
      <protection locked="0"/>
    </xf>
    <xf numFmtId="0" fontId="7" fillId="9" borderId="1" xfId="0" applyFont="1" applyFill="1" applyBorder="1" applyAlignment="1" applyProtection="1">
      <alignment horizontal="justify" vertical="top" wrapText="1"/>
      <protection locked="0"/>
    </xf>
    <xf numFmtId="0" fontId="24" fillId="9" borderId="1" xfId="0" applyFont="1" applyFill="1" applyBorder="1" applyAlignment="1">
      <alignment horizontal="justify" vertical="top" wrapText="1"/>
    </xf>
    <xf numFmtId="9" fontId="7" fillId="9" borderId="1" xfId="12" applyNumberFormat="1" applyFont="1" applyFill="1" applyBorder="1" applyAlignment="1" applyProtection="1">
      <alignment horizontal="center" vertical="top" wrapText="1"/>
      <protection locked="0"/>
    </xf>
    <xf numFmtId="0" fontId="7" fillId="9" borderId="1" xfId="0" applyFont="1" applyFill="1" applyBorder="1" applyAlignment="1" applyProtection="1">
      <alignment horizontal="center" vertical="top"/>
      <protection locked="0"/>
    </xf>
    <xf numFmtId="0" fontId="24" fillId="9" borderId="0" xfId="0" applyFont="1" applyFill="1" applyProtection="1">
      <protection locked="0"/>
    </xf>
    <xf numFmtId="0" fontId="24" fillId="9" borderId="0" xfId="0" applyFont="1" applyFill="1" applyAlignment="1" applyProtection="1">
      <alignment vertical="center"/>
      <protection locked="0"/>
    </xf>
    <xf numFmtId="1" fontId="24" fillId="9" borderId="0" xfId="0" applyNumberFormat="1" applyFont="1" applyFill="1" applyAlignment="1" applyProtection="1">
      <alignment horizontal="center" vertical="center"/>
      <protection locked="0"/>
    </xf>
    <xf numFmtId="0" fontId="24" fillId="9" borderId="0" xfId="0" applyFont="1" applyFill="1"/>
    <xf numFmtId="0" fontId="7" fillId="9" borderId="1" xfId="0" applyFont="1" applyFill="1" applyBorder="1" applyAlignment="1">
      <alignment horizontal="justify" vertical="center" wrapText="1"/>
    </xf>
    <xf numFmtId="38" fontId="7" fillId="9"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10" fillId="9" borderId="1" xfId="3" applyNumberFormat="1" applyFont="1" applyFill="1" applyBorder="1" applyAlignment="1" applyProtection="1">
      <alignment horizontal="center" vertical="center" wrapText="1"/>
      <protection locked="0"/>
    </xf>
    <xf numFmtId="168" fontId="10" fillId="9" borderId="1" xfId="3" applyNumberFormat="1" applyFont="1" applyFill="1" applyBorder="1" applyAlignment="1" applyProtection="1">
      <alignment horizontal="center" vertical="center" wrapText="1"/>
      <protection locked="0"/>
    </xf>
    <xf numFmtId="0" fontId="7" fillId="9" borderId="0" xfId="0" applyFont="1" applyFill="1"/>
    <xf numFmtId="0" fontId="7" fillId="9" borderId="1" xfId="0" applyFont="1" applyFill="1" applyBorder="1" applyAlignment="1">
      <alignment vertical="center" wrapText="1"/>
    </xf>
    <xf numFmtId="0" fontId="10" fillId="9" borderId="1" xfId="3" applyFont="1" applyFill="1" applyBorder="1" applyAlignment="1" applyProtection="1">
      <alignment horizontal="center" vertical="center" wrapText="1"/>
      <protection locked="0"/>
    </xf>
    <xf numFmtId="0" fontId="7" fillId="9" borderId="3" xfId="0" applyFont="1" applyFill="1" applyBorder="1" applyAlignment="1" applyProtection="1">
      <alignment vertical="center" wrapText="1"/>
    </xf>
    <xf numFmtId="10" fontId="7" fillId="9" borderId="3" xfId="12" applyNumberFormat="1" applyFont="1" applyFill="1" applyBorder="1" applyAlignment="1" applyProtection="1">
      <alignment vertical="top"/>
      <protection locked="0"/>
    </xf>
    <xf numFmtId="0" fontId="7" fillId="9" borderId="3" xfId="0" applyFont="1" applyFill="1" applyBorder="1" applyAlignment="1" applyProtection="1">
      <alignment vertical="center" wrapText="1"/>
      <protection locked="0"/>
    </xf>
    <xf numFmtId="0" fontId="7" fillId="9" borderId="3" xfId="0" applyFont="1" applyFill="1" applyBorder="1" applyAlignment="1">
      <alignment vertical="center" wrapText="1"/>
    </xf>
    <xf numFmtId="0" fontId="7" fillId="9" borderId="4" xfId="0" applyFont="1" applyFill="1" applyBorder="1" applyAlignment="1" applyProtection="1">
      <alignment vertical="center" wrapText="1"/>
    </xf>
    <xf numFmtId="10" fontId="7" fillId="9" borderId="4" xfId="12" applyNumberFormat="1" applyFont="1" applyFill="1" applyBorder="1" applyAlignment="1" applyProtection="1">
      <alignment vertical="top"/>
      <protection locked="0"/>
    </xf>
    <xf numFmtId="0" fontId="7" fillId="9" borderId="4" xfId="0" applyFont="1" applyFill="1" applyBorder="1" applyAlignment="1" applyProtection="1">
      <alignment vertical="center" wrapText="1"/>
      <protection locked="0"/>
    </xf>
    <xf numFmtId="0" fontId="7" fillId="9" borderId="2" xfId="0" applyFont="1" applyFill="1" applyBorder="1" applyAlignment="1">
      <alignment vertical="center" wrapText="1"/>
    </xf>
    <xf numFmtId="0" fontId="7" fillId="9" borderId="2" xfId="0" applyFont="1" applyFill="1" applyBorder="1" applyAlignment="1" applyProtection="1">
      <alignment vertical="center" wrapText="1"/>
      <protection locked="0"/>
    </xf>
    <xf numFmtId="0" fontId="7" fillId="9" borderId="1" xfId="0" applyFont="1" applyFill="1" applyBorder="1" applyAlignment="1">
      <alignment horizontal="center" vertical="center"/>
    </xf>
    <xf numFmtId="0" fontId="7" fillId="9" borderId="4" xfId="0" applyFont="1" applyFill="1" applyBorder="1" applyAlignment="1">
      <alignment vertical="center" wrapText="1"/>
    </xf>
    <xf numFmtId="9" fontId="7" fillId="9" borderId="1" xfId="0" applyNumberFormat="1" applyFont="1" applyFill="1" applyBorder="1" applyAlignment="1" applyProtection="1">
      <alignment horizontal="center" vertical="center" wrapText="1"/>
      <protection locked="0"/>
    </xf>
    <xf numFmtId="3" fontId="10" fillId="9" borderId="1" xfId="3" applyNumberFormat="1" applyFont="1" applyFill="1" applyBorder="1" applyAlignment="1" applyProtection="1">
      <alignment horizontal="center" vertical="center" wrapText="1"/>
      <protection locked="0"/>
    </xf>
    <xf numFmtId="3" fontId="7" fillId="9" borderId="1" xfId="6" applyNumberFormat="1" applyFont="1" applyFill="1" applyBorder="1" applyAlignment="1" applyProtection="1">
      <alignment horizontal="center" vertical="center" wrapText="1"/>
      <protection locked="0"/>
    </xf>
    <xf numFmtId="0" fontId="7" fillId="9" borderId="2" xfId="0" applyFont="1" applyFill="1" applyBorder="1" applyAlignment="1" applyProtection="1">
      <alignment vertical="center" wrapText="1"/>
    </xf>
    <xf numFmtId="10" fontId="7" fillId="9" borderId="2" xfId="12" applyNumberFormat="1" applyFont="1" applyFill="1" applyBorder="1" applyAlignment="1" applyProtection="1">
      <alignment vertical="top"/>
      <protection locked="0"/>
    </xf>
    <xf numFmtId="0" fontId="7" fillId="9" borderId="1" xfId="0" applyFont="1" applyFill="1" applyBorder="1" applyAlignment="1" applyProtection="1">
      <alignment vertical="top" wrapText="1"/>
      <protection locked="0"/>
    </xf>
    <xf numFmtId="0" fontId="7" fillId="9" borderId="1" xfId="0" applyFont="1" applyFill="1" applyBorder="1" applyAlignment="1">
      <alignment horizontal="justify" vertical="center"/>
    </xf>
    <xf numFmtId="9" fontId="7" fillId="9" borderId="1" xfId="12" applyFont="1" applyFill="1" applyBorder="1" applyAlignment="1" applyProtection="1">
      <alignment horizontal="center" vertical="top"/>
      <protection locked="0"/>
    </xf>
    <xf numFmtId="49" fontId="7" fillId="9" borderId="3" xfId="9" applyNumberFormat="1" applyFont="1" applyFill="1" applyBorder="1" applyAlignment="1" applyProtection="1">
      <alignment vertical="center" wrapText="1"/>
      <protection locked="0"/>
    </xf>
    <xf numFmtId="49" fontId="7" fillId="9" borderId="2" xfId="9" applyNumberFormat="1" applyFont="1" applyFill="1" applyBorder="1" applyAlignment="1" applyProtection="1">
      <alignment vertical="center" wrapText="1"/>
      <protection locked="0"/>
    </xf>
    <xf numFmtId="10" fontId="7" fillId="9" borderId="4" xfId="12" applyNumberFormat="1" applyFont="1" applyFill="1" applyBorder="1" applyAlignment="1" applyProtection="1">
      <alignment vertical="center"/>
      <protection locked="0"/>
    </xf>
    <xf numFmtId="49" fontId="7" fillId="9" borderId="4" xfId="9" applyNumberFormat="1" applyFont="1" applyFill="1" applyBorder="1" applyAlignment="1" applyProtection="1">
      <alignment vertical="center" wrapText="1"/>
      <protection locked="0"/>
    </xf>
    <xf numFmtId="0" fontId="24" fillId="9" borderId="0" xfId="0" applyFont="1" applyFill="1" applyAlignment="1" applyProtection="1">
      <alignment vertical="top"/>
      <protection locked="0"/>
    </xf>
    <xf numFmtId="0" fontId="24" fillId="9" borderId="0" xfId="0" applyNumberFormat="1" applyFont="1" applyFill="1" applyAlignment="1" applyProtection="1">
      <alignment vertical="top" wrapText="1"/>
      <protection locked="0"/>
    </xf>
    <xf numFmtId="1" fontId="6" fillId="3" borderId="1" xfId="9" applyNumberFormat="1" applyFont="1" applyFill="1" applyBorder="1" applyAlignment="1" applyProtection="1">
      <alignment horizontal="center" vertical="center" textRotation="90" wrapText="1"/>
      <protection locked="0"/>
    </xf>
    <xf numFmtId="0" fontId="9" fillId="9" borderId="1" xfId="0" applyFont="1" applyFill="1" applyBorder="1" applyAlignment="1" applyProtection="1">
      <alignment horizontal="center" vertical="top" wrapText="1"/>
      <protection locked="0"/>
    </xf>
    <xf numFmtId="0" fontId="9" fillId="9" borderId="1" xfId="0" applyFont="1" applyFill="1" applyBorder="1" applyAlignment="1" applyProtection="1">
      <alignment horizontal="center" vertical="top" wrapText="1"/>
    </xf>
    <xf numFmtId="9" fontId="9" fillId="9" borderId="1" xfId="0" applyNumberFormat="1" applyFont="1" applyFill="1" applyBorder="1" applyAlignment="1" applyProtection="1">
      <alignment horizontal="center" vertical="top" wrapText="1"/>
      <protection locked="0"/>
    </xf>
    <xf numFmtId="9" fontId="9" fillId="9" borderId="1" xfId="0" applyNumberFormat="1" applyFont="1" applyFill="1" applyBorder="1" applyAlignment="1" applyProtection="1">
      <alignment horizontal="center" vertical="top"/>
      <protection locked="0"/>
    </xf>
    <xf numFmtId="0" fontId="9" fillId="9" borderId="2" xfId="0" applyFont="1" applyFill="1" applyBorder="1" applyAlignment="1" applyProtection="1">
      <alignment horizontal="center" vertical="top" wrapText="1"/>
      <protection locked="0"/>
    </xf>
    <xf numFmtId="0" fontId="9" fillId="9" borderId="1" xfId="0" applyFont="1" applyFill="1" applyBorder="1" applyAlignment="1" applyProtection="1">
      <alignment horizontal="center" vertical="top"/>
      <protection locked="0"/>
    </xf>
    <xf numFmtId="0" fontId="12" fillId="9" borderId="1" xfId="3" applyFont="1" applyFill="1" applyBorder="1" applyAlignment="1" applyProtection="1">
      <alignment horizontal="center" vertical="top" wrapText="1"/>
      <protection locked="0"/>
    </xf>
    <xf numFmtId="0" fontId="9" fillId="9" borderId="0" xfId="0" applyFont="1" applyFill="1" applyBorder="1" applyAlignment="1" applyProtection="1">
      <alignment horizontal="left" vertical="top" wrapText="1"/>
      <protection locked="0"/>
    </xf>
    <xf numFmtId="168" fontId="9" fillId="9" borderId="0" xfId="0" applyNumberFormat="1" applyFont="1" applyFill="1" applyAlignment="1" applyProtection="1">
      <alignment horizontal="center" vertical="top"/>
      <protection locked="0"/>
    </xf>
    <xf numFmtId="0" fontId="24" fillId="0" borderId="0" xfId="0" applyFont="1" applyFill="1" applyAlignment="1" applyProtection="1">
      <alignment horizontal="center" vertical="top"/>
      <protection locked="0"/>
    </xf>
    <xf numFmtId="0" fontId="24" fillId="0" borderId="0" xfId="0" applyFont="1" applyFill="1" applyAlignment="1" applyProtection="1">
      <alignment horizontal="center" vertical="top" wrapText="1"/>
      <protection locked="0"/>
    </xf>
    <xf numFmtId="0" fontId="26" fillId="9" borderId="0" xfId="0" applyFont="1" applyFill="1" applyAlignment="1" applyProtection="1">
      <alignment vertical="top"/>
      <protection locked="0"/>
    </xf>
    <xf numFmtId="0" fontId="7" fillId="9" borderId="3" xfId="0" applyFont="1" applyFill="1" applyBorder="1" applyAlignment="1">
      <alignment horizontal="justify" vertical="center" wrapText="1"/>
    </xf>
    <xf numFmtId="168" fontId="10" fillId="9" borderId="3" xfId="3" applyNumberFormat="1" applyFont="1" applyFill="1" applyBorder="1" applyAlignment="1" applyProtection="1">
      <alignment horizontal="center" vertical="center" wrapText="1"/>
      <protection locked="0"/>
    </xf>
    <xf numFmtId="0" fontId="24" fillId="9" borderId="0" xfId="0" applyFont="1" applyFill="1" applyAlignment="1" applyProtection="1">
      <alignment horizontal="center" vertical="top"/>
      <protection locked="0"/>
    </xf>
    <xf numFmtId="0" fontId="24" fillId="9" borderId="0" xfId="0" applyFont="1" applyFill="1" applyAlignment="1" applyProtection="1">
      <alignment horizontal="center" vertical="top" wrapText="1"/>
      <protection locked="0"/>
    </xf>
    <xf numFmtId="0" fontId="24" fillId="9" borderId="1" xfId="0" applyFont="1" applyFill="1" applyBorder="1" applyProtection="1">
      <protection locked="0"/>
    </xf>
    <xf numFmtId="10" fontId="7" fillId="9" borderId="1" xfId="0" applyNumberFormat="1" applyFont="1" applyFill="1" applyBorder="1" applyAlignment="1" applyProtection="1">
      <alignment horizontal="center" vertical="top" wrapText="1"/>
      <protection locked="0"/>
    </xf>
    <xf numFmtId="170" fontId="24" fillId="9" borderId="1" xfId="12" applyNumberFormat="1" applyFont="1" applyFill="1" applyBorder="1" applyAlignment="1" applyProtection="1">
      <alignment horizontal="center" vertical="top"/>
      <protection locked="0"/>
    </xf>
    <xf numFmtId="0" fontId="7" fillId="9" borderId="1" xfId="11" applyNumberFormat="1" applyFont="1" applyFill="1" applyBorder="1" applyAlignment="1" applyProtection="1">
      <alignment horizontal="center" vertical="top" wrapText="1"/>
      <protection locked="0"/>
    </xf>
    <xf numFmtId="9" fontId="24" fillId="9" borderId="1" xfId="12" applyFont="1" applyFill="1" applyBorder="1" applyAlignment="1" applyProtection="1">
      <alignment horizontal="center" vertical="top"/>
      <protection locked="0"/>
    </xf>
    <xf numFmtId="9" fontId="7" fillId="9" borderId="1" xfId="12" applyFont="1" applyFill="1" applyBorder="1" applyAlignment="1" applyProtection="1">
      <alignment horizontal="center" vertical="top" wrapText="1"/>
      <protection locked="0"/>
    </xf>
    <xf numFmtId="10" fontId="7" fillId="9" borderId="5" xfId="12" applyNumberFormat="1" applyFont="1" applyFill="1" applyBorder="1" applyAlignment="1" applyProtection="1">
      <alignment horizontal="center" vertical="top" wrapText="1"/>
      <protection locked="0"/>
    </xf>
    <xf numFmtId="0" fontId="26" fillId="9" borderId="1" xfId="0" applyFont="1" applyFill="1" applyBorder="1" applyAlignment="1" applyProtection="1">
      <alignment horizontal="center" vertical="top"/>
      <protection locked="0"/>
    </xf>
    <xf numFmtId="168" fontId="7" fillId="9" borderId="1" xfId="3" applyNumberFormat="1" applyFont="1" applyFill="1" applyBorder="1" applyAlignment="1" applyProtection="1">
      <alignment horizontal="center" vertical="top" wrapText="1"/>
      <protection locked="0"/>
    </xf>
    <xf numFmtId="0" fontId="24" fillId="9" borderId="1" xfId="0" applyFont="1" applyFill="1" applyBorder="1" applyAlignment="1" applyProtection="1">
      <alignment horizontal="justify" vertical="center" wrapText="1"/>
      <protection locked="0"/>
    </xf>
    <xf numFmtId="168" fontId="24" fillId="9" borderId="1" xfId="0" applyNumberFormat="1" applyFont="1" applyFill="1" applyBorder="1" applyAlignment="1" applyProtection="1">
      <alignment horizontal="center" vertical="top" wrapText="1"/>
      <protection locked="0"/>
    </xf>
    <xf numFmtId="10" fontId="7" fillId="9" borderId="2" xfId="0" applyNumberFormat="1" applyFont="1" applyFill="1" applyBorder="1" applyAlignment="1" applyProtection="1">
      <alignment horizontal="center" vertical="top"/>
      <protection locked="0"/>
    </xf>
    <xf numFmtId="0" fontId="7" fillId="9" borderId="1" xfId="0" applyNumberFormat="1" applyFont="1" applyFill="1" applyBorder="1" applyAlignment="1" applyProtection="1">
      <alignment horizontal="center" vertical="top" wrapText="1"/>
      <protection locked="0"/>
    </xf>
    <xf numFmtId="9" fontId="24" fillId="9" borderId="5" xfId="12" applyFont="1" applyFill="1" applyBorder="1" applyAlignment="1" applyProtection="1">
      <alignment horizontal="center" vertical="top"/>
      <protection locked="0"/>
    </xf>
    <xf numFmtId="1" fontId="24" fillId="9" borderId="1" xfId="12" applyNumberFormat="1" applyFont="1" applyFill="1" applyBorder="1" applyAlignment="1" applyProtection="1">
      <alignment horizontal="center" vertical="top" wrapText="1"/>
      <protection locked="0"/>
    </xf>
    <xf numFmtId="0" fontId="24" fillId="9" borderId="5" xfId="0" applyFont="1" applyFill="1" applyBorder="1" applyAlignment="1" applyProtection="1">
      <alignment horizontal="center" vertical="top"/>
      <protection locked="0"/>
    </xf>
    <xf numFmtId="3" fontId="24" fillId="9" borderId="1" xfId="0" applyNumberFormat="1" applyFont="1" applyFill="1" applyBorder="1" applyAlignment="1" applyProtection="1">
      <alignment horizontal="center" vertical="top" wrapText="1"/>
      <protection locked="0"/>
    </xf>
    <xf numFmtId="3" fontId="24" fillId="9" borderId="5" xfId="0" applyNumberFormat="1" applyFont="1" applyFill="1" applyBorder="1" applyAlignment="1" applyProtection="1">
      <alignment horizontal="center" vertical="top" wrapText="1"/>
      <protection locked="0"/>
    </xf>
    <xf numFmtId="9" fontId="24" fillId="9" borderId="3" xfId="0" applyNumberFormat="1" applyFont="1" applyFill="1" applyBorder="1" applyAlignment="1" applyProtection="1">
      <alignment horizontal="center" vertical="top" wrapText="1"/>
      <protection locked="0"/>
    </xf>
    <xf numFmtId="1" fontId="24" fillId="9" borderId="3" xfId="12" applyNumberFormat="1" applyFont="1" applyFill="1" applyBorder="1" applyAlignment="1" applyProtection="1">
      <alignment horizontal="center" vertical="top"/>
      <protection locked="0"/>
    </xf>
    <xf numFmtId="1" fontId="24" fillId="9" borderId="3" xfId="12" applyNumberFormat="1" applyFont="1" applyFill="1" applyBorder="1" applyAlignment="1" applyProtection="1">
      <alignment horizontal="center" vertical="top" wrapText="1"/>
      <protection locked="0"/>
    </xf>
    <xf numFmtId="1" fontId="24" fillId="9" borderId="6" xfId="12" applyNumberFormat="1" applyFont="1" applyFill="1" applyBorder="1" applyAlignment="1" applyProtection="1">
      <alignment horizontal="center" vertical="top"/>
      <protection locked="0"/>
    </xf>
    <xf numFmtId="9" fontId="24" fillId="9" borderId="1" xfId="12" applyFont="1" applyFill="1" applyBorder="1" applyAlignment="1" applyProtection="1">
      <alignment horizontal="center" vertical="top" wrapText="1"/>
      <protection locked="0"/>
    </xf>
    <xf numFmtId="1" fontId="24" fillId="9" borderId="1" xfId="0" applyNumberFormat="1" applyFont="1" applyFill="1" applyBorder="1" applyAlignment="1" applyProtection="1">
      <alignment horizontal="center" vertical="top" wrapText="1"/>
      <protection locked="0"/>
    </xf>
    <xf numFmtId="9" fontId="24" fillId="9" borderId="5" xfId="0" applyNumberFormat="1" applyFont="1" applyFill="1" applyBorder="1" applyAlignment="1" applyProtection="1">
      <alignment horizontal="center" vertical="top" wrapText="1"/>
      <protection locked="0"/>
    </xf>
    <xf numFmtId="1" fontId="24" fillId="9" borderId="1" xfId="12" applyNumberFormat="1" applyFont="1" applyFill="1" applyBorder="1" applyAlignment="1" applyProtection="1">
      <alignment horizontal="center" vertical="top"/>
      <protection locked="0"/>
    </xf>
    <xf numFmtId="1" fontId="24" fillId="9" borderId="5" xfId="12" applyNumberFormat="1" applyFont="1" applyFill="1" applyBorder="1" applyAlignment="1" applyProtection="1">
      <alignment horizontal="center" vertical="top" wrapText="1"/>
      <protection locked="0"/>
    </xf>
    <xf numFmtId="1" fontId="24" fillId="9" borderId="1" xfId="0" applyNumberFormat="1" applyFont="1" applyFill="1" applyBorder="1" applyAlignment="1" applyProtection="1">
      <alignment horizontal="center" vertical="top"/>
      <protection locked="0"/>
    </xf>
    <xf numFmtId="49" fontId="7" fillId="9" borderId="1" xfId="9" applyNumberFormat="1" applyFont="1" applyFill="1" applyBorder="1" applyAlignment="1" applyProtection="1">
      <alignment horizontal="center" vertical="top" wrapText="1"/>
      <protection locked="0"/>
    </xf>
    <xf numFmtId="0" fontId="24" fillId="9" borderId="1" xfId="0" applyFont="1" applyFill="1" applyBorder="1" applyAlignment="1" applyProtection="1">
      <alignment horizontal="center" vertical="top" wrapText="1"/>
      <protection locked="0"/>
    </xf>
    <xf numFmtId="0" fontId="24" fillId="9" borderId="1" xfId="0" applyFont="1" applyFill="1" applyBorder="1" applyAlignment="1" applyProtection="1">
      <alignment horizontal="center" vertical="top"/>
      <protection locked="0"/>
    </xf>
    <xf numFmtId="0" fontId="24" fillId="9" borderId="1" xfId="0" applyFont="1" applyFill="1" applyBorder="1" applyAlignment="1">
      <alignment horizontal="center" vertical="top" wrapText="1"/>
    </xf>
    <xf numFmtId="0" fontId="7" fillId="9" borderId="0" xfId="0" applyFont="1" applyFill="1" applyBorder="1" applyAlignment="1" applyProtection="1">
      <alignment horizontal="center" vertical="top" wrapText="1"/>
      <protection locked="0"/>
    </xf>
    <xf numFmtId="49" fontId="7" fillId="9" borderId="1" xfId="9" applyNumberFormat="1" applyFont="1" applyFill="1" applyBorder="1" applyAlignment="1">
      <alignment horizontal="center" vertical="top" wrapText="1"/>
    </xf>
    <xf numFmtId="0" fontId="7" fillId="9" borderId="1" xfId="0" applyFont="1" applyFill="1" applyBorder="1" applyAlignment="1">
      <alignment horizontal="center" vertical="top" wrapText="1"/>
    </xf>
    <xf numFmtId="10" fontId="7" fillId="9" borderId="1" xfId="0" applyNumberFormat="1" applyFont="1" applyFill="1" applyBorder="1" applyAlignment="1">
      <alignment horizontal="center" vertical="top"/>
    </xf>
    <xf numFmtId="10" fontId="7" fillId="9" borderId="3" xfId="12" applyNumberFormat="1" applyFont="1" applyFill="1" applyBorder="1" applyAlignment="1">
      <alignment vertical="top" wrapText="1"/>
    </xf>
    <xf numFmtId="0" fontId="24" fillId="9" borderId="3" xfId="0" applyFont="1" applyFill="1" applyBorder="1" applyAlignment="1">
      <alignment vertical="top"/>
    </xf>
    <xf numFmtId="0" fontId="7" fillId="9" borderId="1" xfId="0" applyNumberFormat="1" applyFont="1" applyFill="1" applyBorder="1" applyAlignment="1">
      <alignment horizontal="center" vertical="top" wrapText="1"/>
    </xf>
    <xf numFmtId="10" fontId="7" fillId="9" borderId="4" xfId="12" applyNumberFormat="1" applyFont="1" applyFill="1" applyBorder="1" applyAlignment="1">
      <alignment vertical="top" wrapText="1"/>
    </xf>
    <xf numFmtId="0" fontId="24" fillId="9" borderId="4" xfId="0" applyFont="1" applyFill="1" applyBorder="1" applyAlignment="1">
      <alignment vertical="top"/>
    </xf>
    <xf numFmtId="0" fontId="24" fillId="9" borderId="1" xfId="0" applyFont="1" applyFill="1" applyBorder="1" applyAlignment="1">
      <alignment horizontal="center" vertical="top"/>
    </xf>
    <xf numFmtId="0" fontId="24" fillId="9" borderId="1" xfId="0" applyNumberFormat="1" applyFont="1" applyFill="1" applyBorder="1" applyAlignment="1">
      <alignment horizontal="center" vertical="top" wrapText="1"/>
    </xf>
    <xf numFmtId="49" fontId="7" fillId="9" borderId="0" xfId="9" applyNumberFormat="1" applyFont="1" applyFill="1" applyBorder="1" applyAlignment="1" applyProtection="1">
      <alignment horizontal="center" vertical="top" wrapText="1"/>
      <protection locked="0"/>
    </xf>
    <xf numFmtId="0" fontId="7" fillId="9" borderId="0" xfId="0" applyFont="1" applyFill="1" applyBorder="1" applyAlignment="1" applyProtection="1">
      <alignment vertical="top"/>
      <protection locked="0"/>
    </xf>
    <xf numFmtId="0" fontId="7" fillId="9" borderId="0" xfId="0" applyFont="1" applyFill="1" applyBorder="1" applyAlignment="1" applyProtection="1">
      <alignment vertical="top" wrapText="1"/>
      <protection locked="0"/>
    </xf>
    <xf numFmtId="10" fontId="7" fillId="9" borderId="0" xfId="12" applyNumberFormat="1" applyFont="1" applyFill="1" applyBorder="1" applyAlignment="1" applyProtection="1">
      <alignment horizontal="center" vertical="top" wrapText="1"/>
      <protection locked="0"/>
    </xf>
    <xf numFmtId="0" fontId="24" fillId="9" borderId="0" xfId="0" applyFont="1" applyFill="1" applyBorder="1" applyAlignment="1" applyProtection="1">
      <alignment horizontal="center" vertical="top" wrapText="1"/>
      <protection locked="0"/>
    </xf>
    <xf numFmtId="0" fontId="7" fillId="9" borderId="0" xfId="0" applyFont="1" applyFill="1" applyBorder="1" applyAlignment="1" applyProtection="1">
      <alignment horizontal="center" vertical="top" wrapText="1"/>
    </xf>
    <xf numFmtId="9" fontId="7" fillId="9" borderId="0" xfId="0" applyNumberFormat="1" applyFont="1" applyFill="1" applyBorder="1" applyAlignment="1" applyProtection="1">
      <alignment horizontal="center" vertical="center" wrapText="1"/>
      <protection locked="0"/>
    </xf>
    <xf numFmtId="0" fontId="24" fillId="9" borderId="0" xfId="0" applyFont="1" applyFill="1" applyBorder="1" applyAlignment="1" applyProtection="1">
      <alignment horizontal="justify" vertical="top" wrapText="1" readingOrder="1"/>
      <protection locked="0"/>
    </xf>
    <xf numFmtId="0" fontId="24" fillId="9" borderId="0" xfId="0" applyFont="1" applyFill="1" applyBorder="1" applyAlignment="1" applyProtection="1">
      <alignment horizontal="center" vertical="center" wrapText="1"/>
      <protection locked="0"/>
    </xf>
    <xf numFmtId="168" fontId="7" fillId="9" borderId="0" xfId="0" applyNumberFormat="1" applyFont="1" applyFill="1" applyBorder="1" applyAlignment="1" applyProtection="1">
      <alignment horizontal="center" vertical="top" wrapText="1"/>
      <protection locked="0"/>
    </xf>
    <xf numFmtId="168" fontId="7" fillId="9" borderId="0" xfId="0" applyNumberFormat="1" applyFont="1" applyFill="1" applyBorder="1" applyAlignment="1" applyProtection="1">
      <alignment horizontal="center" vertical="center" wrapText="1"/>
      <protection locked="0"/>
    </xf>
    <xf numFmtId="0" fontId="14" fillId="9" borderId="1" xfId="0" applyFont="1" applyFill="1" applyBorder="1" applyAlignment="1" applyProtection="1">
      <alignment horizontal="center" vertical="top" wrapText="1"/>
      <protection locked="0"/>
    </xf>
    <xf numFmtId="3" fontId="24" fillId="0" borderId="0" xfId="0" applyNumberFormat="1" applyFont="1" applyFill="1" applyAlignment="1" applyProtection="1">
      <alignment horizontal="center" vertical="top"/>
      <protection locked="0"/>
    </xf>
    <xf numFmtId="3" fontId="24" fillId="0" borderId="0" xfId="0" applyNumberFormat="1" applyFont="1" applyFill="1" applyAlignment="1" applyProtection="1">
      <alignment horizontal="center" vertical="top" wrapText="1"/>
      <protection locked="0"/>
    </xf>
    <xf numFmtId="3" fontId="24" fillId="0" borderId="0" xfId="0" applyNumberFormat="1" applyFont="1" applyFill="1" applyProtection="1">
      <protection locked="0"/>
    </xf>
    <xf numFmtId="0" fontId="24" fillId="9" borderId="0" xfId="0" applyFont="1" applyFill="1" applyAlignment="1" applyProtection="1">
      <alignment horizontal="center" vertical="center"/>
      <protection locked="0"/>
    </xf>
    <xf numFmtId="0" fontId="27" fillId="0" borderId="0" xfId="0" applyFont="1" applyAlignment="1">
      <alignment horizontal="center"/>
    </xf>
    <xf numFmtId="9" fontId="7" fillId="9" borderId="1" xfId="12" applyFont="1" applyFill="1" applyBorder="1" applyAlignment="1" applyProtection="1">
      <alignment horizontal="center" vertical="top" wrapText="1"/>
    </xf>
    <xf numFmtId="0" fontId="7" fillId="9" borderId="2" xfId="0" applyFont="1" applyFill="1" applyBorder="1" applyAlignment="1">
      <alignment horizontal="center" wrapText="1"/>
    </xf>
    <xf numFmtId="0" fontId="24" fillId="9" borderId="3" xfId="0" applyFont="1" applyFill="1" applyBorder="1" applyAlignment="1" applyProtection="1">
      <alignment horizontal="justify" vertical="center" wrapText="1"/>
      <protection locked="0"/>
    </xf>
    <xf numFmtId="0" fontId="7" fillId="9" borderId="1" xfId="0" applyFont="1" applyFill="1" applyBorder="1" applyAlignment="1" applyProtection="1">
      <alignment horizontal="justify" vertical="center" wrapText="1"/>
      <protection locked="0"/>
    </xf>
    <xf numFmtId="10" fontId="7" fillId="9" borderId="3" xfId="12" applyNumberFormat="1" applyFont="1" applyFill="1" applyBorder="1" applyAlignment="1" applyProtection="1">
      <alignment vertical="center"/>
      <protection locked="0"/>
    </xf>
    <xf numFmtId="0" fontId="7" fillId="9" borderId="1" xfId="1" applyNumberFormat="1" applyFont="1" applyFill="1" applyBorder="1" applyAlignment="1" applyProtection="1">
      <alignment horizontal="center" vertical="center" wrapText="1"/>
      <protection locked="0"/>
    </xf>
    <xf numFmtId="0" fontId="7" fillId="9" borderId="1" xfId="0" applyFont="1" applyFill="1" applyBorder="1" applyAlignment="1">
      <alignment horizontal="left" vertical="center" wrapText="1"/>
    </xf>
    <xf numFmtId="0" fontId="10" fillId="9" borderId="3" xfId="3" applyFont="1" applyFill="1" applyBorder="1" applyAlignment="1" applyProtection="1">
      <alignment horizontal="center" vertical="center" wrapText="1"/>
      <protection locked="0"/>
    </xf>
    <xf numFmtId="49" fontId="7" fillId="9" borderId="1" xfId="9" applyNumberFormat="1" applyFont="1" applyFill="1" applyBorder="1" applyAlignment="1" applyProtection="1">
      <alignment vertical="center" wrapText="1"/>
      <protection locked="0"/>
    </xf>
    <xf numFmtId="168" fontId="7" fillId="9" borderId="1" xfId="0" applyNumberFormat="1" applyFont="1" applyFill="1" applyBorder="1" applyAlignment="1" applyProtection="1">
      <alignment vertical="top" wrapText="1"/>
      <protection locked="0"/>
    </xf>
    <xf numFmtId="168" fontId="25" fillId="9" borderId="1" xfId="3" applyNumberFormat="1" applyFont="1" applyFill="1" applyBorder="1" applyAlignment="1" applyProtection="1">
      <alignment vertical="top" wrapText="1"/>
      <protection locked="0"/>
    </xf>
    <xf numFmtId="9" fontId="7" fillId="10" borderId="1" xfId="12" applyFont="1" applyFill="1" applyBorder="1" applyAlignment="1" applyProtection="1">
      <alignment horizontal="center" vertical="center" wrapText="1"/>
      <protection locked="0"/>
    </xf>
    <xf numFmtId="9" fontId="7" fillId="9" borderId="3" xfId="0" applyNumberFormat="1" applyFont="1" applyFill="1" applyBorder="1" applyAlignment="1" applyProtection="1">
      <alignment horizontal="center" vertical="center" wrapText="1"/>
      <protection locked="0"/>
    </xf>
    <xf numFmtId="9" fontId="7" fillId="9" borderId="3" xfId="12" applyFont="1" applyFill="1" applyBorder="1" applyAlignment="1" applyProtection="1">
      <alignment horizontal="center" vertical="center" wrapText="1"/>
      <protection locked="0"/>
    </xf>
    <xf numFmtId="0" fontId="7" fillId="9" borderId="3" xfId="0" applyFont="1" applyFill="1" applyBorder="1" applyAlignment="1">
      <alignment horizontal="center" vertical="center" wrapText="1"/>
    </xf>
    <xf numFmtId="0" fontId="7" fillId="9" borderId="3"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protection locked="0"/>
    </xf>
    <xf numFmtId="9" fontId="7" fillId="9" borderId="1" xfId="12" applyFont="1" applyFill="1" applyBorder="1" applyAlignment="1" applyProtection="1">
      <alignment horizontal="center" vertical="center" wrapText="1"/>
      <protection locked="0"/>
    </xf>
    <xf numFmtId="49" fontId="7" fillId="9" borderId="1" xfId="9" applyNumberFormat="1" applyFont="1" applyFill="1" applyBorder="1" applyAlignment="1" applyProtection="1">
      <alignment horizontal="center" vertical="center" wrapText="1"/>
      <protection locked="0"/>
    </xf>
    <xf numFmtId="9" fontId="7" fillId="9" borderId="1" xfId="12"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wrapText="1"/>
    </xf>
    <xf numFmtId="0" fontId="7" fillId="9" borderId="1" xfId="12" applyNumberFormat="1" applyFont="1" applyFill="1" applyBorder="1" applyAlignment="1" applyProtection="1">
      <alignment horizontal="center" vertical="center"/>
      <protection locked="0"/>
    </xf>
    <xf numFmtId="44" fontId="7" fillId="9" borderId="4" xfId="9" applyNumberFormat="1"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top" wrapText="1"/>
      <protection locked="0"/>
    </xf>
    <xf numFmtId="0" fontId="24" fillId="9" borderId="2" xfId="0" applyFont="1" applyFill="1" applyBorder="1"/>
    <xf numFmtId="49" fontId="13" fillId="9" borderId="1" xfId="9" applyNumberFormat="1" applyFont="1" applyFill="1" applyBorder="1" applyAlignment="1" applyProtection="1">
      <alignment horizontal="center" vertical="top" wrapText="1"/>
      <protection locked="0"/>
    </xf>
    <xf numFmtId="10" fontId="7" fillId="9" borderId="4" xfId="0" applyNumberFormat="1" applyFont="1" applyFill="1" applyBorder="1" applyAlignment="1" applyProtection="1">
      <alignment horizontal="center" vertical="top" wrapText="1"/>
      <protection locked="0"/>
    </xf>
    <xf numFmtId="10" fontId="7" fillId="9" borderId="4" xfId="12" applyNumberFormat="1" applyFont="1" applyFill="1" applyBorder="1" applyAlignment="1" applyProtection="1">
      <alignment horizontal="center" vertical="top" wrapText="1"/>
      <protection locked="0"/>
    </xf>
    <xf numFmtId="10" fontId="7" fillId="9" borderId="2" xfId="12" applyNumberFormat="1" applyFont="1" applyFill="1" applyBorder="1" applyAlignment="1" applyProtection="1">
      <alignment horizontal="center" vertical="top" wrapText="1"/>
      <protection locked="0"/>
    </xf>
    <xf numFmtId="0" fontId="7" fillId="9" borderId="3" xfId="0" applyFont="1" applyFill="1" applyBorder="1" applyAlignment="1" applyProtection="1">
      <alignment horizontal="center" vertical="top" wrapText="1"/>
    </xf>
    <xf numFmtId="0" fontId="7" fillId="9" borderId="3" xfId="0" applyFont="1" applyFill="1" applyBorder="1" applyAlignment="1" applyProtection="1">
      <alignment horizontal="center" vertical="top" wrapText="1"/>
      <protection locked="0"/>
    </xf>
    <xf numFmtId="49" fontId="7" fillId="9" borderId="3" xfId="9" applyNumberFormat="1" applyFont="1" applyFill="1" applyBorder="1" applyAlignment="1" applyProtection="1">
      <alignment horizontal="center" vertical="top" wrapText="1"/>
      <protection locked="0"/>
    </xf>
    <xf numFmtId="0" fontId="7" fillId="9" borderId="4" xfId="0" applyFont="1" applyFill="1" applyBorder="1" applyAlignment="1" applyProtection="1">
      <alignment horizontal="center" vertical="top" wrapText="1"/>
      <protection locked="0"/>
    </xf>
    <xf numFmtId="0" fontId="7" fillId="9" borderId="1" xfId="0" applyFont="1" applyFill="1" applyBorder="1" applyAlignment="1" applyProtection="1">
      <alignment horizontal="center" vertical="top" wrapText="1"/>
      <protection locked="0"/>
    </xf>
    <xf numFmtId="0" fontId="24" fillId="9" borderId="1" xfId="0" applyFont="1" applyFill="1" applyBorder="1" applyAlignment="1" applyProtection="1">
      <alignment horizontal="center" vertical="center" wrapText="1"/>
      <protection locked="0"/>
    </xf>
    <xf numFmtId="0" fontId="24" fillId="9" borderId="3" xfId="0" applyFont="1" applyFill="1" applyBorder="1" applyAlignment="1" applyProtection="1">
      <alignment horizontal="center" vertical="top" wrapText="1"/>
      <protection locked="0"/>
    </xf>
    <xf numFmtId="0" fontId="7" fillId="9" borderId="3" xfId="0" applyFont="1" applyFill="1" applyBorder="1" applyAlignment="1">
      <alignment horizontal="center" vertical="top" wrapText="1"/>
    </xf>
    <xf numFmtId="9" fontId="7" fillId="9" borderId="3" xfId="0" applyNumberFormat="1" applyFont="1" applyFill="1" applyBorder="1" applyAlignment="1" applyProtection="1">
      <alignment horizontal="center" vertical="top" wrapText="1"/>
      <protection locked="0"/>
    </xf>
    <xf numFmtId="9" fontId="24" fillId="9" borderId="1" xfId="0" applyNumberFormat="1" applyFont="1" applyFill="1" applyBorder="1" applyAlignment="1" applyProtection="1">
      <alignment horizontal="center" vertical="top"/>
      <protection locked="0"/>
    </xf>
    <xf numFmtId="0" fontId="7" fillId="9" borderId="1" xfId="0" applyFont="1" applyFill="1" applyBorder="1" applyAlignment="1" applyProtection="1">
      <alignment horizontal="center" vertical="top" wrapText="1"/>
    </xf>
    <xf numFmtId="10" fontId="7" fillId="9" borderId="3" xfId="0" applyNumberFormat="1" applyFont="1" applyFill="1" applyBorder="1" applyAlignment="1" applyProtection="1">
      <alignment horizontal="center" vertical="top" wrapText="1"/>
      <protection locked="0"/>
    </xf>
    <xf numFmtId="10" fontId="7" fillId="9" borderId="4" xfId="0" applyNumberFormat="1" applyFont="1" applyFill="1" applyBorder="1" applyAlignment="1" applyProtection="1">
      <alignment horizontal="center" vertical="top" wrapText="1"/>
      <protection locked="0"/>
    </xf>
    <xf numFmtId="10" fontId="7" fillId="9" borderId="1" xfId="12" applyNumberFormat="1" applyFont="1" applyFill="1" applyBorder="1" applyAlignment="1" applyProtection="1">
      <alignment horizontal="center" vertical="top" wrapText="1"/>
      <protection locked="0"/>
    </xf>
    <xf numFmtId="9" fontId="24" fillId="9" borderId="3" xfId="0" applyNumberFormat="1" applyFont="1" applyFill="1" applyBorder="1" applyAlignment="1" applyProtection="1">
      <alignment horizontal="center" vertical="top"/>
      <protection locked="0"/>
    </xf>
    <xf numFmtId="10" fontId="7" fillId="9" borderId="3" xfId="12" applyNumberFormat="1" applyFont="1" applyFill="1" applyBorder="1" applyAlignment="1" applyProtection="1">
      <alignment horizontal="center" vertical="top" wrapText="1"/>
      <protection locked="0"/>
    </xf>
    <xf numFmtId="0" fontId="24" fillId="9" borderId="3" xfId="0" applyFont="1" applyFill="1" applyBorder="1" applyAlignment="1" applyProtection="1">
      <alignment horizontal="center" vertical="top"/>
      <protection locked="0"/>
    </xf>
    <xf numFmtId="0" fontId="24" fillId="9" borderId="3" xfId="0" applyFont="1" applyFill="1" applyBorder="1" applyAlignment="1">
      <alignment horizontal="center" vertical="top" wrapText="1"/>
    </xf>
    <xf numFmtId="0" fontId="7" fillId="9" borderId="3" xfId="0" applyFont="1" applyFill="1" applyBorder="1" applyAlignment="1" applyProtection="1">
      <alignment horizontal="center" vertical="top"/>
      <protection locked="0"/>
    </xf>
    <xf numFmtId="10" fontId="7" fillId="9" borderId="3" xfId="0" applyNumberFormat="1" applyFont="1" applyFill="1" applyBorder="1" applyAlignment="1" applyProtection="1">
      <alignment vertical="center" wrapText="1"/>
      <protection locked="0"/>
    </xf>
    <xf numFmtId="44" fontId="7" fillId="9" borderId="1" xfId="9" applyNumberFormat="1" applyFont="1" applyFill="1" applyBorder="1" applyAlignment="1" applyProtection="1">
      <alignment vertical="center"/>
      <protection locked="0"/>
    </xf>
    <xf numFmtId="168" fontId="24" fillId="9" borderId="0" xfId="0" applyNumberFormat="1" applyFont="1" applyFill="1" applyAlignment="1" applyProtection="1">
      <alignment horizontal="center" vertical="center"/>
      <protection locked="0"/>
    </xf>
    <xf numFmtId="0" fontId="24" fillId="9" borderId="5" xfId="0" applyFont="1" applyFill="1" applyBorder="1" applyAlignment="1" applyProtection="1">
      <alignment horizontal="center" vertical="top" wrapText="1"/>
      <protection locked="0"/>
    </xf>
    <xf numFmtId="44" fontId="7" fillId="9" borderId="2" xfId="9" applyNumberFormat="1" applyFont="1" applyFill="1" applyBorder="1" applyAlignment="1" applyProtection="1">
      <alignment vertical="center"/>
      <protection locked="0"/>
    </xf>
    <xf numFmtId="10" fontId="7" fillId="9" borderId="4" xfId="0" applyNumberFormat="1" applyFont="1" applyFill="1" applyBorder="1" applyAlignment="1" applyProtection="1">
      <alignment vertical="center" wrapText="1"/>
      <protection locked="0"/>
    </xf>
    <xf numFmtId="10" fontId="7" fillId="9" borderId="2" xfId="0" applyNumberFormat="1" applyFont="1" applyFill="1" applyBorder="1" applyAlignment="1" applyProtection="1">
      <alignment vertical="center" wrapText="1"/>
      <protection locked="0"/>
    </xf>
    <xf numFmtId="10" fontId="7" fillId="9" borderId="2" xfId="12" applyNumberFormat="1" applyFont="1" applyFill="1" applyBorder="1" applyAlignment="1" applyProtection="1">
      <alignment vertical="center"/>
      <protection locked="0"/>
    </xf>
    <xf numFmtId="0" fontId="7" fillId="9" borderId="4" xfId="0" applyFont="1" applyFill="1" applyBorder="1" applyAlignment="1" applyProtection="1">
      <alignment vertical="top" wrapText="1"/>
      <protection locked="0"/>
    </xf>
    <xf numFmtId="10" fontId="7" fillId="9" borderId="4" xfId="0" applyNumberFormat="1" applyFont="1" applyFill="1" applyBorder="1" applyAlignment="1" applyProtection="1">
      <alignment vertical="top" wrapText="1"/>
      <protection locked="0"/>
    </xf>
    <xf numFmtId="0" fontId="24" fillId="9" borderId="4" xfId="0" applyFont="1" applyFill="1" applyBorder="1"/>
    <xf numFmtId="169" fontId="24" fillId="9" borderId="0" xfId="7" applyNumberFormat="1" applyFont="1" applyFill="1" applyAlignment="1" applyProtection="1">
      <alignment horizontal="left" vertical="top"/>
      <protection locked="0"/>
    </xf>
    <xf numFmtId="169" fontId="24" fillId="9" borderId="0" xfId="0" applyNumberFormat="1" applyFont="1" applyFill="1" applyAlignment="1" applyProtection="1">
      <alignment horizontal="left" vertical="top"/>
      <protection locked="0"/>
    </xf>
    <xf numFmtId="0" fontId="24" fillId="9" borderId="0" xfId="0" applyFont="1" applyFill="1" applyAlignment="1" applyProtection="1">
      <alignment horizontal="left" vertical="top"/>
      <protection locked="0"/>
    </xf>
    <xf numFmtId="9" fontId="9" fillId="10" borderId="2" xfId="0" applyNumberFormat="1" applyFont="1" applyFill="1" applyBorder="1" applyAlignment="1" applyProtection="1">
      <alignment horizontal="center" vertical="top"/>
      <protection locked="0"/>
    </xf>
    <xf numFmtId="0" fontId="9" fillId="10" borderId="1" xfId="0" applyFont="1" applyFill="1" applyBorder="1" applyAlignment="1" applyProtection="1">
      <alignment horizontal="center" vertical="top"/>
      <protection locked="0"/>
    </xf>
    <xf numFmtId="0" fontId="24" fillId="0" borderId="8" xfId="0" applyFont="1" applyFill="1" applyBorder="1" applyProtection="1">
      <protection locked="0"/>
    </xf>
    <xf numFmtId="0" fontId="24" fillId="9" borderId="1" xfId="0" applyFont="1" applyFill="1" applyBorder="1" applyAlignment="1" applyProtection="1">
      <alignment vertical="top"/>
      <protection locked="0"/>
    </xf>
    <xf numFmtId="0" fontId="24" fillId="9" borderId="3" xfId="0" applyFont="1" applyFill="1" applyBorder="1" applyAlignment="1" applyProtection="1">
      <alignment vertical="top" wrapText="1"/>
      <protection locked="0"/>
    </xf>
    <xf numFmtId="0" fontId="31" fillId="9" borderId="1" xfId="0" applyFont="1" applyFill="1" applyBorder="1" applyAlignment="1">
      <alignment horizontal="justify" vertical="center" wrapText="1"/>
    </xf>
    <xf numFmtId="166" fontId="7" fillId="9" borderId="1" xfId="0" applyNumberFormat="1" applyFont="1" applyFill="1" applyBorder="1" applyAlignment="1" applyProtection="1">
      <alignment horizontal="center" vertical="top" wrapText="1"/>
      <protection locked="0"/>
    </xf>
    <xf numFmtId="0" fontId="25" fillId="9" borderId="1" xfId="3" applyNumberFormat="1" applyFont="1" applyFill="1" applyBorder="1" applyAlignment="1" applyProtection="1">
      <alignment horizontal="center" vertical="top" wrapText="1"/>
      <protection locked="0"/>
    </xf>
    <xf numFmtId="0" fontId="24" fillId="9" borderId="1" xfId="0" applyFont="1" applyFill="1" applyBorder="1" applyAlignment="1">
      <alignment horizontal="justify" vertical="center" wrapText="1"/>
    </xf>
    <xf numFmtId="0" fontId="24" fillId="9" borderId="3" xfId="0" applyFont="1" applyFill="1" applyBorder="1" applyAlignment="1">
      <alignment horizontal="justify" vertical="center" wrapText="1"/>
    </xf>
    <xf numFmtId="0" fontId="24" fillId="9" borderId="2" xfId="0" applyFont="1" applyFill="1" applyBorder="1" applyAlignment="1">
      <alignment horizontal="justify" vertical="center" wrapText="1"/>
    </xf>
    <xf numFmtId="0" fontId="24" fillId="9" borderId="2" xfId="0" applyFont="1" applyFill="1" applyBorder="1" applyAlignment="1">
      <alignment vertical="top"/>
    </xf>
    <xf numFmtId="0" fontId="7" fillId="9" borderId="1" xfId="0" applyFont="1" applyFill="1" applyBorder="1" applyAlignment="1">
      <alignment vertical="top" wrapText="1"/>
    </xf>
    <xf numFmtId="10" fontId="7" fillId="9" borderId="1" xfId="12" applyNumberFormat="1" applyFont="1" applyFill="1" applyBorder="1" applyAlignment="1">
      <alignment vertical="top" wrapText="1"/>
    </xf>
    <xf numFmtId="0" fontId="24" fillId="9" borderId="1" xfId="0" applyFont="1" applyFill="1" applyBorder="1" applyAlignment="1">
      <alignment vertical="top" wrapText="1"/>
    </xf>
    <xf numFmtId="0" fontId="7" fillId="9" borderId="3" xfId="0" applyFont="1" applyFill="1" applyBorder="1" applyAlignment="1">
      <alignment vertical="top" wrapText="1"/>
    </xf>
    <xf numFmtId="49" fontId="7" fillId="9" borderId="3" xfId="9" applyNumberFormat="1" applyFont="1" applyFill="1" applyBorder="1" applyAlignment="1">
      <alignment vertical="top" wrapText="1"/>
    </xf>
    <xf numFmtId="0" fontId="7" fillId="9" borderId="4" xfId="0" applyFont="1" applyFill="1" applyBorder="1" applyAlignment="1">
      <alignment vertical="top" wrapText="1"/>
    </xf>
    <xf numFmtId="0" fontId="24" fillId="9" borderId="4" xfId="0" applyFont="1" applyFill="1" applyBorder="1" applyAlignment="1">
      <alignment vertical="top" wrapText="1"/>
    </xf>
    <xf numFmtId="0" fontId="24" fillId="9" borderId="1" xfId="0" applyFont="1" applyFill="1" applyBorder="1" applyAlignment="1" applyProtection="1">
      <alignment horizontal="center" vertical="center"/>
      <protection locked="0"/>
    </xf>
    <xf numFmtId="9" fontId="7" fillId="10" borderId="1" xfId="0" applyNumberFormat="1" applyFont="1" applyFill="1" applyBorder="1" applyAlignment="1" applyProtection="1">
      <alignment horizontal="center" vertical="top" wrapText="1"/>
      <protection locked="0"/>
    </xf>
    <xf numFmtId="9" fontId="7" fillId="10" borderId="1" xfId="12" applyFont="1" applyFill="1" applyBorder="1" applyAlignment="1" applyProtection="1">
      <alignment horizontal="center" vertical="top" wrapText="1"/>
      <protection locked="0"/>
    </xf>
    <xf numFmtId="9" fontId="7" fillId="9" borderId="3" xfId="12" applyFont="1" applyFill="1" applyBorder="1" applyAlignment="1" applyProtection="1">
      <alignment horizontal="center" vertical="top"/>
      <protection locked="0"/>
    </xf>
    <xf numFmtId="9" fontId="7" fillId="9" borderId="3" xfId="12" applyFont="1" applyFill="1" applyBorder="1" applyAlignment="1" applyProtection="1">
      <alignment vertical="center"/>
      <protection locked="0"/>
    </xf>
    <xf numFmtId="9" fontId="7" fillId="9" borderId="2" xfId="12" applyFont="1" applyFill="1" applyBorder="1" applyAlignment="1" applyProtection="1">
      <alignment vertical="top"/>
      <protection locked="0"/>
    </xf>
    <xf numFmtId="0" fontId="32" fillId="10" borderId="1" xfId="0" applyFont="1" applyFill="1" applyBorder="1" applyAlignment="1">
      <alignment horizontal="center" vertical="top" wrapText="1"/>
    </xf>
    <xf numFmtId="0" fontId="7" fillId="9" borderId="1" xfId="0" applyFont="1" applyFill="1" applyBorder="1" applyAlignment="1">
      <alignment horizontal="justify" vertical="center" wrapText="1" readingOrder="1"/>
    </xf>
    <xf numFmtId="9" fontId="7" fillId="10" borderId="2" xfId="12" applyFont="1" applyFill="1" applyBorder="1" applyAlignment="1" applyProtection="1">
      <alignment horizontal="center" vertical="top"/>
      <protection locked="0"/>
    </xf>
    <xf numFmtId="9" fontId="24" fillId="10" borderId="1" xfId="0" applyNumberFormat="1" applyFont="1" applyFill="1" applyBorder="1" applyAlignment="1">
      <alignment horizontal="center" vertical="top"/>
    </xf>
    <xf numFmtId="9" fontId="7" fillId="10" borderId="1" xfId="12" applyFont="1" applyFill="1" applyBorder="1" applyAlignment="1" applyProtection="1">
      <alignment horizontal="center" vertical="top"/>
      <protection locked="0"/>
    </xf>
    <xf numFmtId="9" fontId="9" fillId="10" borderId="1" xfId="12" applyFont="1" applyFill="1" applyBorder="1" applyAlignment="1">
      <alignment horizontal="center" vertical="top" wrapText="1"/>
    </xf>
    <xf numFmtId="9" fontId="7" fillId="10" borderId="1" xfId="12" applyFont="1" applyFill="1" applyBorder="1" applyAlignment="1" applyProtection="1">
      <alignment horizontal="center" vertical="center"/>
      <protection locked="0"/>
    </xf>
    <xf numFmtId="9" fontId="7" fillId="9" borderId="3" xfId="12" applyFont="1" applyFill="1" applyBorder="1" applyAlignment="1" applyProtection="1">
      <alignment horizontal="center" vertical="top" wrapText="1"/>
      <protection locked="0"/>
    </xf>
    <xf numFmtId="49" fontId="7" fillId="9" borderId="3" xfId="9" applyNumberFormat="1" applyFont="1" applyFill="1" applyBorder="1" applyAlignment="1" applyProtection="1">
      <alignment horizontal="center" vertical="top" wrapText="1"/>
      <protection locked="0"/>
    </xf>
    <xf numFmtId="0" fontId="7" fillId="9" borderId="3" xfId="0" applyFont="1" applyFill="1" applyBorder="1" applyAlignment="1" applyProtection="1">
      <alignment horizontal="center" vertical="top" wrapText="1"/>
      <protection locked="0"/>
    </xf>
    <xf numFmtId="0" fontId="7" fillId="9" borderId="3" xfId="0" applyFont="1" applyFill="1" applyBorder="1" applyAlignment="1" applyProtection="1">
      <alignment horizontal="center" vertical="top" wrapText="1"/>
    </xf>
    <xf numFmtId="49" fontId="7" fillId="9" borderId="2" xfId="9" applyNumberFormat="1" applyFont="1" applyFill="1" applyBorder="1" applyAlignment="1" applyProtection="1">
      <alignment horizontal="center" vertical="center" wrapText="1"/>
      <protection locked="0"/>
    </xf>
    <xf numFmtId="0" fontId="24" fillId="9" borderId="4"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0" fontId="24" fillId="9" borderId="3" xfId="0" applyFont="1" applyFill="1" applyBorder="1" applyAlignment="1" applyProtection="1">
      <alignment horizontal="center" vertical="top" wrapText="1"/>
      <protection locked="0"/>
    </xf>
    <xf numFmtId="0" fontId="24" fillId="9" borderId="4" xfId="0" applyFont="1" applyFill="1" applyBorder="1" applyAlignment="1" applyProtection="1">
      <alignment horizontal="center" vertical="top" wrapText="1"/>
      <protection locked="0"/>
    </xf>
    <xf numFmtId="168" fontId="25" fillId="9" borderId="2" xfId="3" applyNumberFormat="1" applyFont="1" applyFill="1" applyBorder="1" applyAlignment="1" applyProtection="1">
      <alignment horizontal="center" vertical="center" wrapText="1"/>
      <protection locked="0"/>
    </xf>
    <xf numFmtId="0" fontId="24" fillId="9" borderId="8" xfId="0" applyFont="1" applyFill="1" applyBorder="1" applyAlignment="1" applyProtection="1">
      <alignment horizontal="center" vertical="top" wrapText="1"/>
      <protection locked="0"/>
    </xf>
    <xf numFmtId="0" fontId="24" fillId="9" borderId="3" xfId="0" applyFont="1" applyFill="1" applyBorder="1" applyAlignment="1" applyProtection="1">
      <alignment horizontal="center" vertical="top"/>
      <protection locked="0"/>
    </xf>
    <xf numFmtId="0" fontId="24" fillId="10" borderId="4" xfId="0" applyFont="1" applyFill="1" applyBorder="1" applyAlignment="1" applyProtection="1">
      <alignment horizontal="center" vertical="top"/>
      <protection locked="0"/>
    </xf>
    <xf numFmtId="10" fontId="7" fillId="9" borderId="3" xfId="0" applyNumberFormat="1" applyFont="1" applyFill="1" applyBorder="1" applyAlignment="1" applyProtection="1">
      <alignment horizontal="center" vertical="top" wrapText="1"/>
      <protection locked="0"/>
    </xf>
    <xf numFmtId="10" fontId="7" fillId="9" borderId="4" xfId="12" applyNumberFormat="1" applyFont="1" applyFill="1" applyBorder="1" applyAlignment="1" applyProtection="1">
      <alignment horizontal="center" vertical="top" wrapText="1"/>
      <protection locked="0"/>
    </xf>
    <xf numFmtId="9" fontId="24" fillId="10" borderId="3" xfId="12" applyFont="1" applyFill="1" applyBorder="1" applyAlignment="1" applyProtection="1">
      <alignment horizontal="center" vertical="top"/>
      <protection locked="0"/>
    </xf>
    <xf numFmtId="9" fontId="24" fillId="10" borderId="4" xfId="12" applyFont="1" applyFill="1" applyBorder="1" applyAlignment="1" applyProtection="1">
      <alignment horizontal="center" vertical="top"/>
      <protection locked="0"/>
    </xf>
    <xf numFmtId="9" fontId="24" fillId="10" borderId="2" xfId="12" applyFont="1" applyFill="1" applyBorder="1" applyAlignment="1" applyProtection="1">
      <alignment horizontal="center" vertical="top"/>
      <protection locked="0"/>
    </xf>
    <xf numFmtId="9" fontId="24" fillId="10" borderId="3" xfId="0" applyNumberFormat="1" applyFont="1" applyFill="1" applyBorder="1" applyAlignment="1" applyProtection="1">
      <alignment horizontal="center" vertical="top"/>
      <protection locked="0"/>
    </xf>
    <xf numFmtId="9" fontId="24" fillId="9" borderId="3" xfId="0" applyNumberFormat="1" applyFont="1" applyFill="1" applyBorder="1" applyAlignment="1" applyProtection="1">
      <alignment horizontal="center" vertical="top"/>
      <protection locked="0"/>
    </xf>
    <xf numFmtId="0" fontId="0" fillId="9" borderId="2" xfId="0" applyFill="1" applyBorder="1" applyAlignment="1">
      <alignment horizontal="center" vertical="center" wrapText="1"/>
    </xf>
    <xf numFmtId="0" fontId="0" fillId="9" borderId="4" xfId="0" applyFill="1" applyBorder="1" applyAlignment="1">
      <alignment horizontal="center" vertical="center" wrapText="1"/>
    </xf>
    <xf numFmtId="0" fontId="24" fillId="9" borderId="1" xfId="0" applyFont="1" applyFill="1" applyBorder="1" applyAlignment="1" applyProtection="1">
      <alignment horizontal="center" vertical="top"/>
      <protection locked="0"/>
    </xf>
    <xf numFmtId="49" fontId="6" fillId="10" borderId="3" xfId="9" applyNumberFormat="1" applyFont="1" applyFill="1" applyBorder="1" applyAlignment="1" applyProtection="1">
      <alignment horizontal="center" vertical="center" wrapText="1"/>
      <protection locked="0"/>
    </xf>
    <xf numFmtId="49" fontId="6" fillId="10" borderId="2" xfId="9" applyNumberFormat="1" applyFont="1" applyFill="1" applyBorder="1" applyAlignment="1" applyProtection="1">
      <alignment horizontal="center" vertical="center" wrapText="1"/>
      <protection locked="0"/>
    </xf>
    <xf numFmtId="9" fontId="7" fillId="10" borderId="4" xfId="12" applyFont="1" applyFill="1" applyBorder="1" applyAlignment="1" applyProtection="1">
      <alignment horizontal="center" vertical="top" wrapText="1"/>
      <protection locked="0"/>
    </xf>
    <xf numFmtId="9" fontId="7" fillId="9" borderId="1" xfId="0" applyNumberFormat="1" applyFont="1" applyFill="1" applyBorder="1" applyAlignment="1" applyProtection="1">
      <alignment horizontal="center" vertical="top" wrapText="1"/>
      <protection locked="0"/>
    </xf>
    <xf numFmtId="9" fontId="7" fillId="10" borderId="1" xfId="12" applyFont="1" applyFill="1" applyBorder="1" applyAlignment="1" applyProtection="1">
      <alignment horizontal="center" vertical="center"/>
      <protection locked="0"/>
    </xf>
    <xf numFmtId="0" fontId="6" fillId="8" borderId="8" xfId="9" applyNumberFormat="1" applyFont="1" applyFill="1" applyBorder="1" applyAlignment="1" applyProtection="1">
      <alignment horizontal="center" vertical="center" wrapText="1"/>
      <protection locked="0"/>
    </xf>
    <xf numFmtId="9" fontId="7" fillId="10" borderId="3" xfId="12" applyFont="1" applyFill="1" applyBorder="1" applyAlignment="1" applyProtection="1">
      <alignment horizontal="center" vertical="top"/>
      <protection locked="0"/>
    </xf>
    <xf numFmtId="9" fontId="24" fillId="10" borderId="2" xfId="12" applyFont="1" applyFill="1" applyBorder="1" applyAlignment="1" applyProtection="1">
      <alignment horizontal="center" vertical="top"/>
      <protection locked="0"/>
    </xf>
    <xf numFmtId="9" fontId="24" fillId="10" borderId="1" xfId="12" applyFont="1" applyFill="1" applyBorder="1" applyAlignment="1" applyProtection="1">
      <alignment horizontal="center" vertical="top"/>
      <protection locked="0"/>
    </xf>
    <xf numFmtId="0" fontId="26" fillId="0" borderId="1" xfId="0" applyFont="1" applyFill="1" applyBorder="1" applyAlignment="1" applyProtection="1">
      <alignment horizontal="center"/>
      <protection locked="0"/>
    </xf>
    <xf numFmtId="9" fontId="26" fillId="8" borderId="1" xfId="12" applyFont="1" applyFill="1" applyBorder="1" applyAlignment="1" applyProtection="1">
      <alignment horizontal="center"/>
      <protection locked="0"/>
    </xf>
    <xf numFmtId="9" fontId="24" fillId="11" borderId="1" xfId="0" applyNumberFormat="1" applyFont="1" applyFill="1" applyBorder="1" applyAlignment="1" applyProtection="1">
      <alignment horizontal="center"/>
      <protection locked="0"/>
    </xf>
    <xf numFmtId="9" fontId="24" fillId="10" borderId="1" xfId="0" applyNumberFormat="1" applyFont="1" applyFill="1" applyBorder="1" applyAlignment="1" applyProtection="1">
      <alignment horizontal="center"/>
      <protection locked="0"/>
    </xf>
    <xf numFmtId="49" fontId="6" fillId="9" borderId="11" xfId="9" applyNumberFormat="1" applyFont="1" applyFill="1" applyBorder="1" applyAlignment="1" applyProtection="1">
      <alignment vertical="top" wrapText="1"/>
      <protection locked="0"/>
    </xf>
    <xf numFmtId="49" fontId="6" fillId="9" borderId="12" xfId="9" applyNumberFormat="1" applyFont="1" applyFill="1" applyBorder="1" applyAlignment="1" applyProtection="1">
      <alignment vertical="top" wrapText="1"/>
      <protection locked="0"/>
    </xf>
    <xf numFmtId="0" fontId="7" fillId="9" borderId="3" xfId="0" applyFont="1" applyFill="1" applyBorder="1" applyAlignment="1" applyProtection="1">
      <alignment vertical="top" wrapText="1"/>
    </xf>
    <xf numFmtId="9" fontId="6" fillId="9" borderId="11" xfId="12" applyFont="1" applyFill="1" applyBorder="1" applyAlignment="1" applyProtection="1">
      <alignment vertical="top" wrapText="1"/>
      <protection locked="0"/>
    </xf>
    <xf numFmtId="9" fontId="7" fillId="10" borderId="1" xfId="12" applyFont="1" applyFill="1" applyBorder="1" applyAlignment="1">
      <alignment horizontal="center" vertical="center" wrapText="1"/>
    </xf>
    <xf numFmtId="9" fontId="7" fillId="10" borderId="3" xfId="12" applyFont="1" applyFill="1" applyBorder="1" applyAlignment="1">
      <alignment horizontal="center" vertical="center" wrapText="1"/>
    </xf>
    <xf numFmtId="9" fontId="7" fillId="10" borderId="1" xfId="12" applyFont="1" applyFill="1" applyBorder="1" applyAlignment="1" applyProtection="1">
      <alignment horizontal="center" vertical="center" wrapText="1"/>
    </xf>
    <xf numFmtId="9" fontId="33" fillId="10" borderId="13" xfId="12" applyFont="1" applyFill="1" applyBorder="1" applyAlignment="1" applyProtection="1">
      <alignment horizontal="center" vertical="center"/>
      <protection locked="0"/>
    </xf>
    <xf numFmtId="9" fontId="33" fillId="10" borderId="13" xfId="0" applyNumberFormat="1" applyFont="1" applyFill="1" applyBorder="1" applyAlignment="1" applyProtection="1">
      <alignment horizontal="center"/>
      <protection locked="0"/>
    </xf>
    <xf numFmtId="9" fontId="9" fillId="10" borderId="2" xfId="12" applyFont="1" applyFill="1" applyBorder="1" applyAlignment="1" applyProtection="1">
      <alignment horizontal="center" vertical="top"/>
      <protection locked="0"/>
    </xf>
    <xf numFmtId="9" fontId="9" fillId="10" borderId="1" xfId="12" applyFont="1" applyFill="1" applyBorder="1" applyAlignment="1" applyProtection="1">
      <alignment horizontal="center" vertical="top"/>
      <protection locked="0"/>
    </xf>
    <xf numFmtId="9" fontId="9" fillId="10" borderId="1" xfId="12" applyFont="1" applyFill="1" applyBorder="1" applyAlignment="1" applyProtection="1">
      <alignment horizontal="center" vertical="top" wrapText="1"/>
      <protection locked="0"/>
    </xf>
    <xf numFmtId="0" fontId="26" fillId="8" borderId="1" xfId="0" applyFont="1" applyFill="1" applyBorder="1" applyAlignment="1" applyProtection="1">
      <alignment horizontal="center" vertical="top"/>
      <protection locked="0"/>
    </xf>
    <xf numFmtId="0" fontId="24" fillId="0" borderId="0" xfId="0" applyFont="1" applyFill="1" applyAlignment="1" applyProtection="1">
      <alignment wrapText="1"/>
      <protection locked="0"/>
    </xf>
    <xf numFmtId="49" fontId="6" fillId="9" borderId="1" xfId="9" applyNumberFormat="1" applyFont="1" applyFill="1" applyBorder="1" applyAlignment="1" applyProtection="1">
      <alignment vertical="top" wrapText="1"/>
      <protection locked="0"/>
    </xf>
    <xf numFmtId="0" fontId="7" fillId="9" borderId="3" xfId="0" applyFont="1" applyFill="1" applyBorder="1" applyAlignment="1" applyProtection="1">
      <alignment vertical="top"/>
      <protection locked="0"/>
    </xf>
    <xf numFmtId="9" fontId="7" fillId="9" borderId="3" xfId="12" applyFont="1" applyFill="1" applyBorder="1" applyAlignment="1" applyProtection="1">
      <alignment horizontal="center" vertical="top" wrapText="1"/>
    </xf>
    <xf numFmtId="0" fontId="0" fillId="9" borderId="10" xfId="0" applyFill="1" applyBorder="1" applyAlignment="1">
      <alignment horizontal="center" vertical="center" wrapText="1"/>
    </xf>
    <xf numFmtId="9" fontId="24" fillId="9" borderId="6" xfId="0" applyNumberFormat="1" applyFont="1" applyFill="1" applyBorder="1" applyAlignment="1" applyProtection="1">
      <alignment horizontal="center" vertical="top"/>
      <protection locked="0"/>
    </xf>
    <xf numFmtId="49" fontId="6" fillId="9" borderId="5" xfId="9" applyNumberFormat="1" applyFont="1" applyFill="1" applyBorder="1" applyAlignment="1" applyProtection="1">
      <alignment vertical="top" wrapText="1"/>
      <protection locked="0"/>
    </xf>
    <xf numFmtId="49" fontId="6" fillId="9" borderId="8" xfId="9" applyNumberFormat="1" applyFont="1" applyFill="1" applyBorder="1" applyAlignment="1" applyProtection="1">
      <alignment vertical="top" wrapText="1"/>
      <protection locked="0"/>
    </xf>
    <xf numFmtId="0" fontId="24" fillId="9" borderId="6" xfId="0" applyFont="1" applyFill="1" applyBorder="1" applyAlignment="1" applyProtection="1">
      <alignment horizontal="center" vertical="top"/>
      <protection locked="0"/>
    </xf>
    <xf numFmtId="168" fontId="7" fillId="9" borderId="8" xfId="0" applyNumberFormat="1" applyFont="1" applyFill="1" applyBorder="1" applyAlignment="1" applyProtection="1">
      <alignment horizontal="center" vertical="top" wrapText="1"/>
      <protection locked="0"/>
    </xf>
    <xf numFmtId="0" fontId="24" fillId="9" borderId="9" xfId="0" applyFont="1" applyFill="1" applyBorder="1" applyAlignment="1" applyProtection="1">
      <alignment horizontal="center" vertical="center" wrapText="1"/>
      <protection locked="0"/>
    </xf>
    <xf numFmtId="168" fontId="7" fillId="9" borderId="12" xfId="0" applyNumberFormat="1" applyFont="1" applyFill="1" applyBorder="1" applyAlignment="1" applyProtection="1">
      <alignment horizontal="center" vertical="center" wrapText="1"/>
      <protection locked="0"/>
    </xf>
    <xf numFmtId="168" fontId="7" fillId="9" borderId="7" xfId="0" applyNumberFormat="1" applyFont="1" applyFill="1" applyBorder="1" applyAlignment="1" applyProtection="1">
      <alignment horizontal="center" vertical="top" wrapText="1"/>
      <protection locked="0"/>
    </xf>
    <xf numFmtId="9" fontId="7" fillId="10" borderId="1" xfId="12" applyFont="1" applyFill="1" applyBorder="1" applyAlignment="1" applyProtection="1">
      <alignment horizontal="center" vertical="top" wrapText="1"/>
      <protection locked="0"/>
    </xf>
    <xf numFmtId="9" fontId="24" fillId="9" borderId="0" xfId="12" applyFont="1" applyFill="1" applyProtection="1">
      <protection locked="0"/>
    </xf>
    <xf numFmtId="0" fontId="24" fillId="9" borderId="7" xfId="0" applyFont="1" applyFill="1" applyBorder="1" applyAlignment="1" applyProtection="1">
      <alignment horizontal="center" vertical="top" wrapText="1"/>
      <protection locked="0"/>
    </xf>
    <xf numFmtId="1" fontId="9" fillId="10" borderId="1" xfId="12" applyNumberFormat="1" applyFont="1" applyFill="1" applyBorder="1" applyAlignment="1" applyProtection="1">
      <alignment horizontal="center" vertical="top" wrapText="1"/>
      <protection locked="0"/>
    </xf>
    <xf numFmtId="0" fontId="24" fillId="10" borderId="4" xfId="0" applyFont="1" applyFill="1" applyBorder="1" applyAlignment="1" applyProtection="1">
      <alignment vertical="top" wrapText="1"/>
      <protection locked="0"/>
    </xf>
    <xf numFmtId="0" fontId="24" fillId="10" borderId="1" xfId="0" applyFont="1" applyFill="1" applyBorder="1" applyAlignment="1" applyProtection="1">
      <alignment horizontal="justify" vertical="justify" wrapText="1"/>
      <protection locked="0"/>
    </xf>
    <xf numFmtId="9" fontId="9" fillId="10" borderId="3" xfId="12" applyFont="1" applyFill="1" applyBorder="1" applyAlignment="1" applyProtection="1">
      <alignment horizontal="center" vertical="top"/>
      <protection locked="0"/>
    </xf>
    <xf numFmtId="9" fontId="33" fillId="9" borderId="13" xfId="0" applyNumberFormat="1" applyFont="1" applyFill="1" applyBorder="1" applyAlignment="1" applyProtection="1">
      <alignment horizontal="center" vertical="top"/>
      <protection locked="0"/>
    </xf>
    <xf numFmtId="9" fontId="9" fillId="10" borderId="3" xfId="12" applyFont="1" applyFill="1" applyBorder="1" applyAlignment="1" applyProtection="1">
      <alignment horizontal="center" vertical="top" wrapText="1"/>
      <protection locked="0"/>
    </xf>
    <xf numFmtId="9" fontId="11" fillId="9" borderId="13" xfId="12" applyFont="1" applyFill="1" applyBorder="1" applyAlignment="1" applyProtection="1">
      <alignment horizontal="center" vertical="top"/>
      <protection locked="0"/>
    </xf>
    <xf numFmtId="0" fontId="24" fillId="10" borderId="1" xfId="0" applyFont="1" applyFill="1" applyBorder="1" applyAlignment="1" applyProtection="1">
      <alignment horizontal="justify" vertical="center" wrapText="1"/>
      <protection locked="0"/>
    </xf>
    <xf numFmtId="9" fontId="7" fillId="10" borderId="4" xfId="12" applyNumberFormat="1" applyFont="1" applyFill="1" applyBorder="1" applyAlignment="1" applyProtection="1">
      <alignment horizontal="center" vertical="top" wrapText="1"/>
      <protection locked="0"/>
    </xf>
    <xf numFmtId="9" fontId="7" fillId="10" borderId="3" xfId="12" applyNumberFormat="1" applyFont="1" applyFill="1" applyBorder="1" applyAlignment="1" applyProtection="1">
      <alignment horizontal="center" vertical="top" wrapText="1"/>
      <protection locked="0"/>
    </xf>
    <xf numFmtId="9" fontId="7" fillId="10" borderId="1" xfId="12" applyNumberFormat="1" applyFont="1" applyFill="1" applyBorder="1" applyAlignment="1" applyProtection="1">
      <alignment horizontal="center" vertical="top" wrapText="1"/>
      <protection locked="0"/>
    </xf>
    <xf numFmtId="9" fontId="24" fillId="10" borderId="1" xfId="12" applyNumberFormat="1" applyFont="1" applyFill="1" applyBorder="1" applyAlignment="1" applyProtection="1">
      <alignment horizontal="center" vertical="top" wrapText="1"/>
      <protection locked="0"/>
    </xf>
    <xf numFmtId="9" fontId="24" fillId="10" borderId="1" xfId="12" applyFont="1" applyFill="1" applyBorder="1" applyAlignment="1">
      <alignment horizontal="center" vertical="center"/>
    </xf>
    <xf numFmtId="9" fontId="7" fillId="10" borderId="1" xfId="0" applyNumberFormat="1" applyFont="1" applyFill="1" applyBorder="1" applyAlignment="1" applyProtection="1">
      <alignment horizontal="center" vertical="top"/>
      <protection locked="0"/>
    </xf>
    <xf numFmtId="1" fontId="7" fillId="10" borderId="1" xfId="12" applyNumberFormat="1" applyFont="1" applyFill="1" applyBorder="1" applyAlignment="1" applyProtection="1">
      <alignment horizontal="center" vertical="top" wrapText="1"/>
      <protection locked="0"/>
    </xf>
    <xf numFmtId="1" fontId="7" fillId="9" borderId="1" xfId="0" applyNumberFormat="1" applyFont="1" applyFill="1" applyBorder="1" applyAlignment="1" applyProtection="1">
      <alignment horizontal="center" vertical="center" wrapText="1"/>
      <protection locked="0"/>
    </xf>
    <xf numFmtId="9" fontId="24" fillId="10" borderId="0" xfId="12" applyFont="1" applyFill="1" applyAlignment="1">
      <alignment horizontal="center" vertical="top"/>
    </xf>
    <xf numFmtId="9" fontId="24" fillId="9" borderId="0" xfId="12" applyFont="1" applyFill="1" applyAlignment="1" applyProtection="1">
      <alignment vertical="center"/>
      <protection locked="0"/>
    </xf>
    <xf numFmtId="9" fontId="24" fillId="9" borderId="0" xfId="12" applyFont="1" applyFill="1" applyAlignment="1" applyProtection="1">
      <alignment horizontal="center" vertical="center"/>
      <protection locked="0"/>
    </xf>
    <xf numFmtId="9" fontId="24" fillId="0" borderId="0" xfId="12" applyFont="1" applyFill="1" applyAlignment="1" applyProtection="1">
      <alignment horizontal="center" vertical="center"/>
      <protection locked="0"/>
    </xf>
    <xf numFmtId="1" fontId="7" fillId="10" borderId="1" xfId="12" applyNumberFormat="1" applyFont="1" applyFill="1" applyBorder="1" applyAlignment="1" applyProtection="1">
      <alignment horizontal="center" vertical="center" wrapText="1"/>
    </xf>
    <xf numFmtId="44" fontId="7" fillId="9" borderId="0" xfId="9" applyNumberFormat="1" applyFont="1" applyFill="1" applyBorder="1" applyAlignment="1" applyProtection="1">
      <alignment vertical="center"/>
      <protection locked="0"/>
    </xf>
    <xf numFmtId="9" fontId="7" fillId="10" borderId="2" xfId="12" applyFont="1" applyFill="1" applyBorder="1" applyAlignment="1" applyProtection="1">
      <alignment horizontal="center" vertical="top"/>
      <protection locked="0"/>
    </xf>
    <xf numFmtId="0" fontId="7" fillId="9" borderId="1" xfId="0" applyFont="1" applyFill="1" applyBorder="1" applyAlignment="1" applyProtection="1">
      <alignment horizontal="center" vertical="center" wrapText="1"/>
      <protection locked="0"/>
    </xf>
    <xf numFmtId="0" fontId="6" fillId="8" borderId="8" xfId="9" applyNumberFormat="1" applyFont="1" applyFill="1" applyBorder="1" applyAlignment="1" applyProtection="1">
      <alignment horizontal="center" vertical="center" wrapText="1"/>
      <protection locked="0"/>
    </xf>
    <xf numFmtId="9" fontId="24" fillId="10" borderId="2" xfId="12" applyFont="1" applyFill="1" applyBorder="1" applyAlignment="1" applyProtection="1">
      <alignment horizontal="center" vertical="top"/>
      <protection locked="0"/>
    </xf>
    <xf numFmtId="171" fontId="7" fillId="10" borderId="1" xfId="12" applyNumberFormat="1" applyFont="1" applyFill="1" applyBorder="1" applyAlignment="1" applyProtection="1">
      <alignment horizontal="center" vertical="top" wrapText="1"/>
      <protection locked="0"/>
    </xf>
    <xf numFmtId="0" fontId="7" fillId="9" borderId="0" xfId="0" applyFont="1" applyFill="1" applyBorder="1"/>
    <xf numFmtId="0" fontId="24" fillId="9" borderId="10" xfId="0" applyFont="1" applyFill="1" applyBorder="1"/>
    <xf numFmtId="0" fontId="24" fillId="9" borderId="0" xfId="0" applyFont="1" applyFill="1" applyBorder="1"/>
    <xf numFmtId="0" fontId="7" fillId="10" borderId="9" xfId="0" applyFont="1" applyFill="1" applyBorder="1" applyAlignment="1">
      <alignment horizontal="center"/>
    </xf>
    <xf numFmtId="49" fontId="7" fillId="9" borderId="8" xfId="9" applyNumberFormat="1" applyFont="1" applyFill="1" applyBorder="1" applyAlignment="1" applyProtection="1">
      <alignment vertical="center" wrapText="1"/>
      <protection locked="0"/>
    </xf>
    <xf numFmtId="49" fontId="7" fillId="9" borderId="0" xfId="9" applyNumberFormat="1" applyFont="1" applyFill="1" applyBorder="1" applyAlignment="1" applyProtection="1">
      <alignment vertical="center" wrapText="1"/>
      <protection locked="0"/>
    </xf>
    <xf numFmtId="49" fontId="7" fillId="9" borderId="10" xfId="9" applyNumberFormat="1" applyFont="1" applyFill="1" applyBorder="1" applyAlignment="1" applyProtection="1">
      <alignment vertical="center" wrapText="1"/>
      <protection locked="0"/>
    </xf>
    <xf numFmtId="0" fontId="7" fillId="9" borderId="10" xfId="0" applyFont="1" applyFill="1" applyBorder="1" applyAlignment="1">
      <alignment horizontal="center"/>
    </xf>
    <xf numFmtId="1" fontId="7" fillId="10" borderId="1" xfId="12" applyNumberFormat="1" applyFont="1" applyFill="1" applyBorder="1" applyAlignment="1" applyProtection="1">
      <alignment horizontal="center" vertical="top" wrapText="1"/>
      <protection locked="0"/>
    </xf>
    <xf numFmtId="1" fontId="7" fillId="10" borderId="1" xfId="12" applyNumberFormat="1" applyFont="1" applyFill="1" applyBorder="1" applyAlignment="1" applyProtection="1">
      <alignment horizontal="center" vertical="center" wrapText="1"/>
      <protection locked="0"/>
    </xf>
    <xf numFmtId="9" fontId="7" fillId="10" borderId="2" xfId="12" applyFont="1" applyFill="1" applyBorder="1" applyAlignment="1" applyProtection="1">
      <alignment horizontal="center" vertical="top" wrapText="1"/>
      <protection locked="0"/>
    </xf>
    <xf numFmtId="9" fontId="7" fillId="10" borderId="3" xfId="12" applyFont="1" applyFill="1" applyBorder="1" applyAlignment="1" applyProtection="1">
      <alignment horizontal="center" vertical="center" wrapText="1"/>
      <protection locked="0"/>
    </xf>
    <xf numFmtId="9" fontId="7" fillId="9" borderId="1" xfId="12" applyFont="1" applyFill="1" applyBorder="1" applyAlignment="1" applyProtection="1">
      <alignment horizontal="center" vertical="top"/>
      <protection locked="0"/>
    </xf>
    <xf numFmtId="0" fontId="7" fillId="9" borderId="1" xfId="0" applyFont="1" applyFill="1" applyBorder="1" applyAlignment="1" applyProtection="1">
      <alignment horizontal="center" vertical="top" wrapText="1"/>
      <protection locked="0"/>
    </xf>
    <xf numFmtId="1" fontId="7" fillId="10" borderId="1" xfId="12" applyNumberFormat="1" applyFont="1" applyFill="1" applyBorder="1" applyAlignment="1" applyProtection="1">
      <alignment horizontal="center" vertical="center"/>
      <protection locked="0"/>
    </xf>
    <xf numFmtId="9" fontId="6" fillId="9" borderId="13" xfId="12" applyFont="1" applyFill="1" applyBorder="1" applyAlignment="1" applyProtection="1">
      <alignment horizontal="center" vertical="top" wrapText="1"/>
      <protection locked="0"/>
    </xf>
    <xf numFmtId="171" fontId="7" fillId="10" borderId="1" xfId="12" applyNumberFormat="1" applyFont="1" applyFill="1" applyBorder="1" applyAlignment="1">
      <alignment horizontal="center" vertical="center" wrapText="1"/>
    </xf>
    <xf numFmtId="1" fontId="24" fillId="10" borderId="1" xfId="12" applyNumberFormat="1" applyFont="1" applyFill="1" applyBorder="1" applyAlignment="1" applyProtection="1">
      <alignment horizontal="center" vertical="top" wrapText="1"/>
      <protection locked="0"/>
    </xf>
    <xf numFmtId="3" fontId="7" fillId="10" borderId="1" xfId="0" applyNumberFormat="1" applyFont="1" applyFill="1" applyBorder="1" applyAlignment="1" applyProtection="1">
      <alignment horizontal="center" vertical="top"/>
      <protection locked="0"/>
    </xf>
    <xf numFmtId="9" fontId="6" fillId="10" borderId="9" xfId="12" applyFont="1" applyFill="1" applyBorder="1" applyAlignment="1">
      <alignment horizontal="center"/>
    </xf>
    <xf numFmtId="9" fontId="6" fillId="10" borderId="13" xfId="12" applyFont="1" applyFill="1" applyBorder="1" applyAlignment="1">
      <alignment horizontal="center"/>
    </xf>
    <xf numFmtId="9" fontId="7" fillId="10" borderId="1" xfId="0" applyNumberFormat="1" applyFont="1" applyFill="1" applyBorder="1" applyAlignment="1">
      <alignment horizontal="center" vertical="center" wrapText="1"/>
    </xf>
    <xf numFmtId="9" fontId="6" fillId="9" borderId="5" xfId="12" applyFont="1" applyFill="1" applyBorder="1" applyAlignment="1" applyProtection="1">
      <alignment vertical="top" wrapText="1"/>
      <protection locked="0"/>
    </xf>
    <xf numFmtId="9" fontId="6" fillId="8" borderId="13" xfId="12" applyFont="1" applyFill="1" applyBorder="1" applyAlignment="1" applyProtection="1">
      <alignment horizontal="center" vertical="center" wrapText="1"/>
      <protection locked="0"/>
    </xf>
    <xf numFmtId="173" fontId="6" fillId="9" borderId="5" xfId="0" applyNumberFormat="1" applyFont="1" applyFill="1" applyBorder="1" applyAlignment="1">
      <alignment horizontal="center" vertical="center" wrapText="1"/>
    </xf>
    <xf numFmtId="9" fontId="6" fillId="8" borderId="13" xfId="12" applyFont="1" applyFill="1" applyBorder="1" applyAlignment="1">
      <alignment horizontal="center" vertical="center" wrapText="1"/>
    </xf>
    <xf numFmtId="9" fontId="24" fillId="9" borderId="5" xfId="0" applyNumberFormat="1" applyFont="1" applyFill="1" applyBorder="1" applyAlignment="1" applyProtection="1">
      <alignment horizontal="center" vertical="top"/>
      <protection locked="0"/>
    </xf>
    <xf numFmtId="9" fontId="6" fillId="8" borderId="14" xfId="12" applyFont="1" applyFill="1" applyBorder="1" applyAlignment="1" applyProtection="1">
      <alignment horizontal="center" vertical="top"/>
      <protection locked="0"/>
    </xf>
    <xf numFmtId="9" fontId="26" fillId="8" borderId="13" xfId="0" applyNumberFormat="1" applyFont="1" applyFill="1" applyBorder="1" applyAlignment="1" applyProtection="1">
      <alignment horizontal="center" vertical="top"/>
      <protection locked="0"/>
    </xf>
    <xf numFmtId="9" fontId="7" fillId="9" borderId="5" xfId="12" applyFont="1" applyFill="1" applyBorder="1" applyAlignment="1" applyProtection="1">
      <alignment horizontal="center" vertical="top" wrapText="1"/>
      <protection locked="0"/>
    </xf>
    <xf numFmtId="9" fontId="6" fillId="8" borderId="13" xfId="12" applyFont="1" applyFill="1" applyBorder="1" applyAlignment="1" applyProtection="1">
      <alignment horizontal="center" vertical="top" wrapText="1"/>
      <protection locked="0"/>
    </xf>
    <xf numFmtId="3" fontId="7" fillId="9" borderId="1" xfId="0" applyNumberFormat="1" applyFont="1" applyFill="1" applyBorder="1" applyAlignment="1" applyProtection="1">
      <alignment horizontal="center" vertical="center" wrapText="1"/>
      <protection locked="0"/>
    </xf>
    <xf numFmtId="9" fontId="6" fillId="8" borderId="15" xfId="0" applyNumberFormat="1" applyFont="1" applyFill="1" applyBorder="1" applyAlignment="1" applyProtection="1">
      <alignment horizontal="center" vertical="center" wrapText="1"/>
      <protection locked="0"/>
    </xf>
    <xf numFmtId="0" fontId="24" fillId="9" borderId="3" xfId="0" applyFont="1" applyFill="1" applyBorder="1" applyProtection="1">
      <protection locked="0"/>
    </xf>
    <xf numFmtId="9" fontId="7" fillId="10" borderId="3" xfId="12" applyFont="1" applyFill="1" applyBorder="1" applyAlignment="1">
      <alignment horizontal="center" vertical="top" wrapText="1"/>
    </xf>
    <xf numFmtId="9" fontId="7" fillId="10" borderId="1" xfId="12" applyFont="1" applyFill="1" applyBorder="1" applyAlignment="1">
      <alignment horizontal="center" vertical="top" wrapText="1"/>
    </xf>
    <xf numFmtId="9" fontId="24" fillId="10" borderId="1" xfId="12" applyFont="1" applyFill="1" applyBorder="1" applyAlignment="1">
      <alignment horizontal="center" vertical="top"/>
    </xf>
    <xf numFmtId="3" fontId="24" fillId="10" borderId="1" xfId="0" applyNumberFormat="1" applyFont="1" applyFill="1" applyBorder="1" applyAlignment="1">
      <alignment horizontal="center" vertical="top"/>
    </xf>
    <xf numFmtId="9" fontId="26" fillId="9" borderId="0" xfId="12" applyNumberFormat="1" applyFont="1" applyFill="1" applyAlignment="1" applyProtection="1">
      <alignment horizontal="center" vertical="center"/>
      <protection locked="0"/>
    </xf>
    <xf numFmtId="9" fontId="24" fillId="10" borderId="1" xfId="12" applyFont="1" applyFill="1" applyBorder="1" applyAlignment="1" applyProtection="1">
      <alignment horizontal="center"/>
      <protection locked="0"/>
    </xf>
    <xf numFmtId="3" fontId="7" fillId="10" borderId="2" xfId="0" applyNumberFormat="1" applyFont="1" applyFill="1" applyBorder="1" applyAlignment="1">
      <alignment horizontal="center" vertical="top" wrapText="1"/>
    </xf>
    <xf numFmtId="1" fontId="7" fillId="10" borderId="1" xfId="0" applyNumberFormat="1" applyFont="1" applyFill="1" applyBorder="1" applyAlignment="1">
      <alignment horizontal="center" vertical="top" wrapText="1"/>
    </xf>
    <xf numFmtId="168" fontId="7" fillId="9" borderId="29" xfId="0" applyNumberFormat="1" applyFont="1" applyFill="1" applyBorder="1" applyAlignment="1" applyProtection="1">
      <alignment horizontal="center" vertical="top" wrapText="1"/>
      <protection locked="0"/>
    </xf>
    <xf numFmtId="9" fontId="7" fillId="9" borderId="29" xfId="0" applyNumberFormat="1" applyFont="1" applyFill="1" applyBorder="1" applyAlignment="1" applyProtection="1">
      <alignment horizontal="center" vertical="center" wrapText="1"/>
      <protection locked="0"/>
    </xf>
    <xf numFmtId="9" fontId="6" fillId="8" borderId="13" xfId="0" applyNumberFormat="1" applyFont="1" applyFill="1" applyBorder="1" applyAlignment="1" applyProtection="1">
      <alignment horizontal="center" vertical="center" wrapText="1"/>
      <protection locked="0"/>
    </xf>
    <xf numFmtId="1" fontId="7" fillId="10" borderId="1" xfId="0" applyNumberFormat="1" applyFont="1" applyFill="1" applyBorder="1" applyAlignment="1" applyProtection="1">
      <alignment horizontal="center" vertical="center" wrapText="1"/>
      <protection locked="0"/>
    </xf>
    <xf numFmtId="1" fontId="7" fillId="10" borderId="3" xfId="12" applyNumberFormat="1" applyFont="1" applyFill="1" applyBorder="1" applyAlignment="1" applyProtection="1">
      <alignment horizontal="center" vertical="top" wrapText="1"/>
      <protection locked="0"/>
    </xf>
    <xf numFmtId="9" fontId="7" fillId="10" borderId="3" xfId="12" applyNumberFormat="1" applyFont="1" applyFill="1" applyBorder="1" applyAlignment="1" applyProtection="1">
      <alignment horizontal="center" vertical="top" wrapText="1"/>
      <protection locked="0"/>
    </xf>
    <xf numFmtId="1" fontId="7" fillId="10" borderId="1" xfId="12" applyNumberFormat="1" applyFont="1" applyFill="1" applyBorder="1" applyAlignment="1" applyProtection="1">
      <alignment horizontal="center" vertical="top" wrapText="1"/>
      <protection locked="0"/>
    </xf>
    <xf numFmtId="0" fontId="24" fillId="10" borderId="1" xfId="0" applyFont="1" applyFill="1" applyBorder="1" applyAlignment="1" applyProtection="1">
      <alignment horizontal="justify" vertical="top" wrapText="1"/>
      <protection locked="0"/>
    </xf>
    <xf numFmtId="9" fontId="24" fillId="10" borderId="1" xfId="12" applyFont="1" applyFill="1" applyBorder="1" applyAlignment="1" applyProtection="1">
      <alignment horizontal="center" vertical="top" wrapText="1"/>
      <protection locked="0"/>
    </xf>
    <xf numFmtId="1" fontId="39" fillId="0" borderId="0" xfId="10" applyNumberFormat="1" applyFont="1" applyFill="1" applyBorder="1" applyAlignment="1">
      <alignment horizontal="left" vertical="center"/>
    </xf>
    <xf numFmtId="0" fontId="39" fillId="2" borderId="1" xfId="0" applyNumberFormat="1" applyFont="1" applyFill="1" applyBorder="1" applyAlignment="1">
      <alignment horizontal="left" vertical="center" wrapText="1"/>
    </xf>
    <xf numFmtId="173" fontId="39" fillId="2" borderId="1" xfId="0" applyNumberFormat="1" applyFont="1" applyFill="1" applyBorder="1" applyAlignment="1">
      <alignment horizontal="center" vertical="center" wrapText="1"/>
    </xf>
    <xf numFmtId="10" fontId="39" fillId="2" borderId="1" xfId="0" applyNumberFormat="1" applyFont="1" applyFill="1" applyBorder="1" applyAlignment="1">
      <alignment horizontal="center" vertical="center" wrapText="1"/>
    </xf>
    <xf numFmtId="0" fontId="38" fillId="0" borderId="0" xfId="0" applyNumberFormat="1" applyFont="1"/>
    <xf numFmtId="0" fontId="0" fillId="0" borderId="0" xfId="0" applyAlignment="1">
      <alignment horizontal="center"/>
    </xf>
    <xf numFmtId="49" fontId="34" fillId="2" borderId="0" xfId="10" applyNumberFormat="1" applyFont="1" applyFill="1" applyAlignment="1">
      <alignment horizontal="left"/>
    </xf>
    <xf numFmtId="0" fontId="41" fillId="16" borderId="1" xfId="0" applyFont="1" applyFill="1" applyBorder="1" applyAlignment="1">
      <alignment horizontal="center" vertical="top"/>
    </xf>
    <xf numFmtId="0" fontId="41" fillId="16" borderId="1" xfId="10" applyNumberFormat="1" applyFont="1" applyFill="1" applyBorder="1" applyAlignment="1">
      <alignment horizontal="center" vertical="top" wrapText="1"/>
    </xf>
    <xf numFmtId="0" fontId="43" fillId="10" borderId="1" xfId="10" applyNumberFormat="1" applyFont="1" applyFill="1" applyBorder="1" applyAlignment="1">
      <alignment horizontal="center" vertical="center" wrapText="1"/>
    </xf>
    <xf numFmtId="175" fontId="42" fillId="10" borderId="1" xfId="7" applyNumberFormat="1" applyFont="1" applyFill="1" applyBorder="1" applyAlignment="1">
      <alignment vertical="top" wrapText="1"/>
    </xf>
    <xf numFmtId="10" fontId="42" fillId="10" borderId="1" xfId="12" applyNumberFormat="1" applyFont="1" applyFill="1" applyBorder="1" applyAlignment="1">
      <alignment horizontal="center" vertical="top" wrapText="1"/>
    </xf>
    <xf numFmtId="9" fontId="42" fillId="10" borderId="1" xfId="0" applyNumberFormat="1" applyFont="1" applyFill="1" applyBorder="1" applyAlignment="1">
      <alignment horizontal="center" vertical="top" wrapText="1"/>
    </xf>
    <xf numFmtId="10" fontId="42" fillId="10" borderId="1" xfId="0" applyNumberFormat="1" applyFont="1" applyFill="1" applyBorder="1" applyAlignment="1">
      <alignment horizontal="center" vertical="top"/>
    </xf>
    <xf numFmtId="0" fontId="42" fillId="10" borderId="1" xfId="0" applyFont="1" applyFill="1" applyBorder="1" applyAlignment="1">
      <alignment horizontal="center"/>
    </xf>
    <xf numFmtId="175" fontId="16" fillId="0" borderId="1" xfId="7" applyNumberFormat="1" applyFont="1" applyBorder="1" applyAlignment="1">
      <alignment vertical="top" wrapText="1"/>
    </xf>
    <xf numFmtId="9" fontId="16" fillId="0" borderId="1" xfId="12" applyFont="1" applyBorder="1" applyAlignment="1">
      <alignment horizontal="center" vertical="top" wrapText="1"/>
    </xf>
    <xf numFmtId="9" fontId="0" fillId="0" borderId="1" xfId="0" applyNumberFormat="1" applyBorder="1" applyAlignment="1">
      <alignment horizontal="center" vertical="top" wrapText="1"/>
    </xf>
    <xf numFmtId="10" fontId="0" fillId="0" borderId="1" xfId="0" applyNumberFormat="1" applyFill="1" applyBorder="1" applyAlignment="1">
      <alignment horizontal="center" vertical="top"/>
    </xf>
    <xf numFmtId="0" fontId="44" fillId="10" borderId="1" xfId="0" applyFont="1" applyFill="1" applyBorder="1" applyAlignment="1">
      <alignment horizontal="center" vertical="center" wrapText="1"/>
    </xf>
    <xf numFmtId="175" fontId="42" fillId="10" borderId="1" xfId="0" applyNumberFormat="1" applyFont="1" applyFill="1" applyBorder="1" applyAlignment="1">
      <alignment horizontal="center" vertical="center" wrapText="1"/>
    </xf>
    <xf numFmtId="0" fontId="0" fillId="0" borderId="1" xfId="0" applyFill="1" applyBorder="1" applyAlignment="1">
      <alignment horizontal="center" vertical="top" wrapText="1"/>
    </xf>
    <xf numFmtId="175" fontId="16" fillId="0" borderId="1" xfId="7" applyNumberFormat="1" applyFont="1" applyBorder="1" applyAlignment="1">
      <alignment horizontal="center" vertical="top" wrapText="1"/>
    </xf>
    <xf numFmtId="176" fontId="16" fillId="0" borderId="1" xfId="7" applyNumberFormat="1" applyFont="1" applyBorder="1" applyAlignment="1">
      <alignment horizontal="center" vertical="top" wrapText="1"/>
    </xf>
    <xf numFmtId="177" fontId="0" fillId="0" borderId="1" xfId="0" applyNumberFormat="1" applyFill="1" applyBorder="1" applyAlignment="1">
      <alignment horizontal="center" vertical="top"/>
    </xf>
    <xf numFmtId="0" fontId="0" fillId="0" borderId="5" xfId="0" applyFill="1" applyBorder="1" applyAlignment="1">
      <alignment horizontal="center" vertical="top"/>
    </xf>
    <xf numFmtId="0" fontId="0" fillId="0" borderId="27" xfId="0" applyBorder="1" applyAlignment="1">
      <alignment horizontal="center" vertical="top" wrapText="1"/>
    </xf>
    <xf numFmtId="0" fontId="0" fillId="0" borderId="1" xfId="0" applyFill="1" applyBorder="1" applyAlignment="1">
      <alignment horizontal="center" vertical="top"/>
    </xf>
    <xf numFmtId="0" fontId="42" fillId="10" borderId="1" xfId="10" applyNumberFormat="1" applyFont="1" applyFill="1" applyBorder="1" applyAlignment="1">
      <alignment horizontal="center" vertical="top" wrapText="1"/>
    </xf>
    <xf numFmtId="10" fontId="18" fillId="10" borderId="1" xfId="12" applyNumberFormat="1" applyFont="1" applyFill="1" applyBorder="1" applyAlignment="1">
      <alignment horizontal="center" vertical="top" wrapText="1"/>
    </xf>
    <xf numFmtId="9" fontId="18" fillId="10" borderId="1" xfId="0" applyNumberFormat="1" applyFont="1" applyFill="1" applyBorder="1" applyAlignment="1">
      <alignment horizontal="center" vertical="top" wrapText="1"/>
    </xf>
    <xf numFmtId="177" fontId="42" fillId="10" borderId="1" xfId="0" applyNumberFormat="1" applyFont="1" applyFill="1" applyBorder="1" applyAlignment="1">
      <alignment horizontal="center" vertical="top" wrapText="1"/>
    </xf>
    <xf numFmtId="0" fontId="42" fillId="10" borderId="27" xfId="0" applyFont="1" applyFill="1" applyBorder="1" applyAlignment="1">
      <alignment horizontal="center" vertical="top" wrapText="1"/>
    </xf>
    <xf numFmtId="10" fontId="0" fillId="0" borderId="1" xfId="0" applyNumberFormat="1" applyBorder="1" applyAlignment="1">
      <alignment horizontal="center" vertical="top" wrapText="1"/>
    </xf>
    <xf numFmtId="0" fontId="42" fillId="10" borderId="1" xfId="0" applyFont="1" applyFill="1" applyBorder="1" applyAlignment="1">
      <alignment horizontal="center" vertical="center" wrapText="1"/>
    </xf>
    <xf numFmtId="175" fontId="42" fillId="10" borderId="1" xfId="7" applyNumberFormat="1" applyFont="1" applyFill="1" applyBorder="1"/>
    <xf numFmtId="0" fontId="42" fillId="10" borderId="27" xfId="0" applyFont="1" applyFill="1" applyBorder="1" applyAlignment="1">
      <alignment horizontal="center"/>
    </xf>
    <xf numFmtId="175" fontId="42" fillId="10" borderId="2" xfId="0" applyNumberFormat="1" applyFont="1" applyFill="1" applyBorder="1" applyAlignment="1">
      <alignment vertical="top"/>
    </xf>
    <xf numFmtId="9" fontId="42" fillId="10" borderId="2" xfId="0" applyNumberFormat="1" applyFont="1" applyFill="1" applyBorder="1" applyAlignment="1">
      <alignment horizontal="center" vertical="top"/>
    </xf>
    <xf numFmtId="9" fontId="42" fillId="10" borderId="2" xfId="12" applyFont="1" applyFill="1" applyBorder="1" applyAlignment="1">
      <alignment horizontal="center" vertical="top"/>
    </xf>
    <xf numFmtId="0" fontId="42" fillId="10" borderId="2" xfId="0" applyFont="1" applyFill="1" applyBorder="1" applyAlignment="1">
      <alignment horizontal="center"/>
    </xf>
    <xf numFmtId="0" fontId="22" fillId="0" borderId="0" xfId="11" applyNumberFormat="1" applyFont="1"/>
    <xf numFmtId="9" fontId="16" fillId="0" borderId="0" xfId="12" applyFont="1"/>
    <xf numFmtId="0" fontId="23" fillId="0" borderId="0" xfId="10" applyNumberFormat="1" applyFont="1" applyFill="1" applyBorder="1" applyAlignment="1">
      <alignment horizontal="left" vertical="center"/>
    </xf>
    <xf numFmtId="0" fontId="28" fillId="0" borderId="0" xfId="10" applyNumberFormat="1" applyFont="1"/>
    <xf numFmtId="0" fontId="39" fillId="0" borderId="0" xfId="10" applyNumberFormat="1" applyFont="1"/>
    <xf numFmtId="1" fontId="23" fillId="0" borderId="0" xfId="10" applyNumberFormat="1" applyFont="1" applyFill="1" applyBorder="1" applyAlignment="1">
      <alignment horizontal="left" vertical="center"/>
    </xf>
    <xf numFmtId="1" fontId="46" fillId="17" borderId="0" xfId="10" applyNumberFormat="1" applyFont="1" applyFill="1" applyBorder="1" applyAlignment="1">
      <alignment horizontal="left" vertical="center"/>
    </xf>
    <xf numFmtId="0" fontId="47" fillId="17" borderId="0" xfId="10" applyNumberFormat="1" applyFont="1" applyFill="1"/>
    <xf numFmtId="0" fontId="39" fillId="0" borderId="0" xfId="10" applyNumberFormat="1" applyFont="1" applyAlignment="1">
      <alignment horizontal="center" vertical="center" wrapText="1"/>
    </xf>
    <xf numFmtId="0" fontId="48" fillId="10" borderId="1" xfId="10" applyNumberFormat="1" applyFont="1" applyFill="1" applyBorder="1" applyAlignment="1">
      <alignment horizontal="left" vertical="center" wrapText="1"/>
    </xf>
    <xf numFmtId="0" fontId="46" fillId="18" borderId="1" xfId="10" applyNumberFormat="1" applyFont="1" applyFill="1" applyBorder="1" applyAlignment="1">
      <alignment horizontal="center" vertical="center" wrapText="1"/>
    </xf>
    <xf numFmtId="0" fontId="50" fillId="8" borderId="8" xfId="10" applyNumberFormat="1" applyFont="1" applyFill="1" applyBorder="1" applyAlignment="1">
      <alignment horizontal="center" vertical="top"/>
    </xf>
    <xf numFmtId="0" fontId="42" fillId="8" borderId="1" xfId="10" applyNumberFormat="1" applyFont="1" applyFill="1" applyBorder="1" applyAlignment="1">
      <alignment horizontal="center" vertical="top" wrapText="1"/>
    </xf>
    <xf numFmtId="0" fontId="42" fillId="8" borderId="3" xfId="10" applyNumberFormat="1" applyFont="1" applyFill="1" applyBorder="1" applyAlignment="1">
      <alignment horizontal="center" vertical="center" wrapText="1"/>
    </xf>
    <xf numFmtId="9" fontId="42" fillId="0" borderId="1" xfId="10" applyNumberFormat="1" applyFont="1" applyFill="1" applyBorder="1" applyAlignment="1">
      <alignment horizontal="center" vertical="center" wrapText="1"/>
    </xf>
    <xf numFmtId="0" fontId="7" fillId="9" borderId="1" xfId="0" applyFont="1" applyFill="1" applyBorder="1" applyAlignment="1" applyProtection="1">
      <alignment horizontal="center" vertical="top" wrapText="1"/>
    </xf>
    <xf numFmtId="0" fontId="7" fillId="9" borderId="1" xfId="0" applyFont="1" applyFill="1" applyBorder="1" applyAlignment="1" applyProtection="1">
      <alignment horizontal="left" vertical="top" wrapText="1"/>
    </xf>
    <xf numFmtId="0" fontId="7" fillId="10" borderId="1" xfId="0" applyFont="1" applyFill="1" applyBorder="1" applyAlignment="1" applyProtection="1">
      <alignment horizontal="justify" vertical="top" wrapText="1"/>
      <protection locked="0"/>
    </xf>
    <xf numFmtId="0" fontId="7" fillId="10" borderId="3" xfId="0" applyFont="1" applyFill="1" applyBorder="1" applyAlignment="1" applyProtection="1">
      <alignment vertical="center" wrapText="1"/>
      <protection locked="0"/>
    </xf>
    <xf numFmtId="0" fontId="7" fillId="10" borderId="4" xfId="0" applyFont="1" applyFill="1" applyBorder="1" applyAlignment="1" applyProtection="1">
      <alignment vertical="center" wrapText="1"/>
      <protection locked="0"/>
    </xf>
    <xf numFmtId="0" fontId="7" fillId="10" borderId="2" xfId="0" applyFont="1" applyFill="1" applyBorder="1" applyAlignment="1" applyProtection="1">
      <alignment vertical="center" wrapText="1"/>
      <protection locked="0"/>
    </xf>
    <xf numFmtId="0" fontId="36" fillId="10" borderId="3" xfId="0" applyFont="1" applyFill="1" applyBorder="1" applyAlignment="1" applyProtection="1">
      <alignment vertical="top"/>
      <protection locked="0"/>
    </xf>
    <xf numFmtId="0" fontId="7" fillId="10" borderId="4" xfId="0" applyFont="1" applyFill="1" applyBorder="1" applyAlignment="1" applyProtection="1">
      <alignment vertical="top"/>
      <protection locked="0"/>
    </xf>
    <xf numFmtId="0" fontId="7" fillId="10" borderId="2" xfId="0" applyFont="1" applyFill="1" applyBorder="1" applyAlignment="1" applyProtection="1">
      <alignment vertical="top"/>
      <protection locked="0"/>
    </xf>
    <xf numFmtId="0" fontId="7" fillId="9" borderId="1" xfId="0" applyFont="1" applyFill="1" applyBorder="1" applyAlignment="1" applyProtection="1">
      <alignment horizontal="center" vertical="top" wrapText="1"/>
    </xf>
    <xf numFmtId="0" fontId="7" fillId="0" borderId="3" xfId="0" applyFont="1" applyFill="1" applyBorder="1" applyAlignment="1">
      <alignment horizontal="justify" vertical="center" wrapText="1"/>
    </xf>
    <xf numFmtId="44" fontId="7" fillId="0" borderId="1" xfId="9" applyNumberFormat="1" applyFont="1" applyFill="1" applyBorder="1" applyAlignment="1" applyProtection="1">
      <alignment horizontal="justify" vertical="center" wrapText="1"/>
      <protection locked="0"/>
    </xf>
    <xf numFmtId="1" fontId="7" fillId="0" borderId="1" xfId="12" applyNumberFormat="1" applyFont="1" applyFill="1" applyBorder="1" applyAlignment="1">
      <alignment horizontal="center" vertical="center" wrapText="1"/>
    </xf>
    <xf numFmtId="9" fontId="7" fillId="0" borderId="1" xfId="12" applyFont="1" applyFill="1" applyBorder="1" applyAlignment="1" applyProtection="1">
      <alignment horizontal="center" vertical="center"/>
      <protection locked="0"/>
    </xf>
    <xf numFmtId="9" fontId="24" fillId="10" borderId="3" xfId="12" applyFont="1" applyFill="1" applyBorder="1" applyAlignment="1" applyProtection="1">
      <alignment horizontal="center" vertical="top"/>
      <protection locked="0"/>
    </xf>
    <xf numFmtId="9" fontId="7" fillId="10" borderId="1" xfId="12" applyFont="1" applyFill="1" applyBorder="1" applyAlignment="1" applyProtection="1">
      <alignment horizontal="center" vertical="top" wrapText="1"/>
    </xf>
    <xf numFmtId="0" fontId="6" fillId="8" borderId="7" xfId="9" applyNumberFormat="1" applyFont="1" applyFill="1" applyBorder="1" applyAlignment="1" applyProtection="1">
      <alignment horizontal="center" vertical="top" wrapText="1"/>
      <protection locked="0"/>
    </xf>
    <xf numFmtId="167" fontId="7" fillId="9" borderId="1" xfId="0" applyNumberFormat="1" applyFont="1" applyFill="1" applyBorder="1" applyAlignment="1" applyProtection="1">
      <alignment horizontal="center" vertical="top" wrapText="1"/>
    </xf>
    <xf numFmtId="9" fontId="7" fillId="10" borderId="16" xfId="0" applyNumberFormat="1" applyFont="1" applyFill="1" applyBorder="1" applyAlignment="1">
      <alignment horizontal="center" vertical="top" wrapText="1"/>
    </xf>
    <xf numFmtId="0" fontId="24" fillId="0" borderId="1" xfId="0" applyFont="1" applyFill="1" applyBorder="1" applyAlignment="1" applyProtection="1">
      <alignment horizontal="justify" vertical="center" wrapText="1"/>
      <protection locked="0"/>
    </xf>
    <xf numFmtId="0" fontId="7" fillId="0" borderId="3" xfId="0" applyFont="1" applyFill="1" applyBorder="1" applyAlignment="1">
      <alignment horizontal="center" vertical="top" wrapText="1"/>
    </xf>
    <xf numFmtId="0" fontId="7" fillId="10" borderId="1" xfId="0" applyNumberFormat="1" applyFont="1" applyFill="1" applyBorder="1" applyAlignment="1">
      <alignment horizontal="center" vertical="top" wrapText="1"/>
    </xf>
    <xf numFmtId="9" fontId="7" fillId="10" borderId="3" xfId="12" applyNumberFormat="1" applyFont="1" applyFill="1" applyBorder="1" applyAlignment="1" applyProtection="1">
      <alignment horizontal="center" vertical="top"/>
      <protection locked="0"/>
    </xf>
    <xf numFmtId="0" fontId="24" fillId="9" borderId="1" xfId="0" applyFont="1" applyFill="1" applyBorder="1" applyAlignment="1" applyProtection="1">
      <alignment horizontal="justify" vertical="top" wrapText="1"/>
      <protection locked="0"/>
    </xf>
    <xf numFmtId="9" fontId="7" fillId="9" borderId="1" xfId="0" applyNumberFormat="1" applyFont="1" applyFill="1" applyBorder="1" applyAlignment="1" applyProtection="1">
      <alignment horizontal="center" vertical="top" wrapText="1"/>
      <protection locked="0"/>
    </xf>
    <xf numFmtId="0" fontId="7" fillId="9" borderId="1" xfId="0" applyFont="1" applyFill="1" applyBorder="1" applyAlignment="1" applyProtection="1">
      <alignment horizontal="center" vertical="top" wrapText="1"/>
      <protection locked="0"/>
    </xf>
    <xf numFmtId="0" fontId="36" fillId="10" borderId="2" xfId="0" applyFont="1" applyFill="1" applyBorder="1" applyAlignment="1" applyProtection="1">
      <alignment horizontal="center" vertical="top"/>
      <protection locked="0"/>
    </xf>
    <xf numFmtId="0" fontId="0" fillId="9" borderId="2" xfId="0" applyFill="1" applyBorder="1" applyAlignment="1">
      <alignment horizontal="center" vertical="center"/>
    </xf>
    <xf numFmtId="9" fontId="7" fillId="9" borderId="2" xfId="1" applyNumberFormat="1" applyFont="1" applyFill="1" applyBorder="1" applyAlignment="1" applyProtection="1">
      <alignment horizontal="center" vertical="center"/>
      <protection locked="0"/>
    </xf>
    <xf numFmtId="0" fontId="24" fillId="9" borderId="1" xfId="0" applyFont="1" applyFill="1" applyBorder="1" applyAlignment="1" applyProtection="1">
      <alignment horizontal="center" vertical="top" wrapText="1"/>
      <protection locked="0"/>
    </xf>
    <xf numFmtId="1" fontId="39" fillId="0" borderId="0" xfId="10" applyNumberFormat="1" applyFont="1" applyFill="1" applyBorder="1" applyAlignment="1">
      <alignment horizontal="left" vertical="center"/>
    </xf>
    <xf numFmtId="175" fontId="42" fillId="0" borderId="1" xfId="7" applyNumberFormat="1" applyFont="1" applyFill="1" applyBorder="1" applyAlignment="1">
      <alignment vertical="top" wrapText="1"/>
    </xf>
    <xf numFmtId="175" fontId="42" fillId="10" borderId="1" xfId="7" applyNumberFormat="1" applyFont="1" applyFill="1" applyBorder="1" applyAlignment="1"/>
    <xf numFmtId="0" fontId="0" fillId="0" borderId="3" xfId="0" applyBorder="1" applyAlignment="1">
      <alignment horizontal="center" vertical="top"/>
    </xf>
    <xf numFmtId="175" fontId="16" fillId="0" borderId="3" xfId="7" applyNumberFormat="1" applyFont="1" applyBorder="1" applyAlignment="1">
      <alignment vertical="top" wrapText="1"/>
    </xf>
    <xf numFmtId="177" fontId="0" fillId="0" borderId="3" xfId="0" applyNumberFormat="1" applyFill="1" applyBorder="1" applyAlignment="1">
      <alignment horizontal="center" vertical="top"/>
    </xf>
    <xf numFmtId="0" fontId="0" fillId="0" borderId="6" xfId="0" applyBorder="1" applyAlignment="1">
      <alignment horizontal="center" vertical="top" wrapText="1"/>
    </xf>
    <xf numFmtId="0" fontId="51" fillId="0" borderId="0" xfId="0" applyFont="1"/>
    <xf numFmtId="0" fontId="40" fillId="14" borderId="1" xfId="0" applyNumberFormat="1" applyFont="1" applyFill="1" applyBorder="1" applyAlignment="1">
      <alignment horizontal="center" vertical="center" wrapText="1"/>
    </xf>
    <xf numFmtId="0" fontId="39" fillId="2" borderId="1" xfId="0" applyNumberFormat="1" applyFont="1" applyFill="1" applyBorder="1" applyAlignment="1">
      <alignment horizontal="center"/>
    </xf>
    <xf numFmtId="173" fontId="34" fillId="15" borderId="1" xfId="0" applyNumberFormat="1" applyFont="1" applyFill="1" applyBorder="1" applyAlignment="1">
      <alignment horizontal="center" vertical="center" wrapText="1"/>
    </xf>
    <xf numFmtId="10" fontId="34" fillId="15" borderId="1" xfId="0" applyNumberFormat="1" applyFont="1" applyFill="1" applyBorder="1" applyAlignment="1">
      <alignment horizontal="center" vertical="center" wrapText="1"/>
    </xf>
    <xf numFmtId="10" fontId="39" fillId="2" borderId="1" xfId="12" applyNumberFormat="1" applyFont="1" applyFill="1" applyBorder="1" applyAlignment="1">
      <alignment horizontal="center" vertical="center" wrapText="1"/>
    </xf>
    <xf numFmtId="9" fontId="52" fillId="10" borderId="2" xfId="0" applyNumberFormat="1" applyFont="1" applyFill="1" applyBorder="1" applyAlignment="1">
      <alignment horizontal="center" vertical="top"/>
    </xf>
    <xf numFmtId="9" fontId="34" fillId="15" borderId="1" xfId="0" applyNumberFormat="1" applyFont="1" applyFill="1" applyBorder="1" applyAlignment="1">
      <alignment horizontal="center" vertical="center" wrapText="1"/>
    </xf>
    <xf numFmtId="9" fontId="0" fillId="0" borderId="0" xfId="12" applyFont="1"/>
    <xf numFmtId="49" fontId="7" fillId="9" borderId="0" xfId="9" applyNumberFormat="1" applyFont="1" applyFill="1" applyBorder="1" applyAlignment="1" applyProtection="1">
      <alignment horizontal="center" vertical="center" wrapText="1"/>
      <protection locked="0"/>
    </xf>
    <xf numFmtId="0" fontId="7" fillId="9" borderId="0" xfId="0" applyFont="1" applyFill="1" applyBorder="1" applyAlignment="1" applyProtection="1">
      <alignment horizontal="center" vertical="center" wrapText="1"/>
      <protection locked="0"/>
    </xf>
    <xf numFmtId="0" fontId="24" fillId="9" borderId="0" xfId="0" applyFont="1" applyFill="1" applyBorder="1" applyAlignment="1">
      <alignment horizontal="center" vertical="center" wrapText="1"/>
    </xf>
    <xf numFmtId="167" fontId="24" fillId="9" borderId="0" xfId="0" applyNumberFormat="1" applyFont="1" applyFill="1" applyBorder="1" applyAlignment="1">
      <alignment horizontal="center" vertical="top" wrapText="1"/>
    </xf>
    <xf numFmtId="9" fontId="7" fillId="9" borderId="0" xfId="12" applyFont="1" applyFill="1" applyBorder="1" applyAlignment="1" applyProtection="1">
      <alignment horizontal="center" vertical="center" wrapText="1"/>
      <protection locked="0"/>
    </xf>
    <xf numFmtId="0" fontId="9" fillId="9" borderId="0" xfId="0" applyFont="1" applyFill="1" applyBorder="1" applyAlignment="1">
      <alignment horizontal="center" vertical="center" wrapText="1" readingOrder="1"/>
    </xf>
    <xf numFmtId="1" fontId="7" fillId="10" borderId="0" xfId="12" applyNumberFormat="1" applyFont="1" applyFill="1" applyBorder="1" applyAlignment="1" applyProtection="1">
      <alignment horizontal="center" vertical="top" wrapText="1"/>
      <protection locked="0"/>
    </xf>
    <xf numFmtId="168" fontId="25" fillId="9" borderId="0" xfId="3" applyNumberFormat="1" applyFont="1" applyFill="1" applyBorder="1" applyAlignment="1" applyProtection="1">
      <alignment horizontal="center" vertical="center" wrapText="1"/>
      <protection locked="0"/>
    </xf>
    <xf numFmtId="0" fontId="32" fillId="10" borderId="0" xfId="0" applyFont="1" applyFill="1" applyBorder="1" applyAlignment="1">
      <alignment horizontal="center" vertical="top" wrapText="1"/>
    </xf>
    <xf numFmtId="9" fontId="7" fillId="0" borderId="0" xfId="12" applyFont="1" applyFill="1" applyBorder="1" applyAlignment="1" applyProtection="1">
      <alignment horizontal="center" vertical="center" wrapText="1"/>
      <protection locked="0"/>
    </xf>
    <xf numFmtId="9" fontId="15" fillId="0" borderId="0" xfId="12" applyFont="1" applyFill="1" applyBorder="1" applyAlignment="1" applyProtection="1">
      <alignment horizontal="center" vertical="center" wrapText="1"/>
      <protection locked="0"/>
    </xf>
    <xf numFmtId="9" fontId="53" fillId="10" borderId="0" xfId="0" applyNumberFormat="1" applyFont="1" applyFill="1" applyBorder="1" applyAlignment="1">
      <alignment horizontal="center" vertical="top" wrapText="1"/>
    </xf>
    <xf numFmtId="9" fontId="48" fillId="0" borderId="1" xfId="12" applyFont="1" applyFill="1" applyBorder="1" applyAlignment="1">
      <alignment horizontal="center" vertical="center" wrapText="1"/>
    </xf>
    <xf numFmtId="9" fontId="34" fillId="0" borderId="0" xfId="12" applyFont="1"/>
    <xf numFmtId="9" fontId="48" fillId="0" borderId="1" xfId="12" applyFont="1" applyFill="1" applyBorder="1"/>
    <xf numFmtId="9" fontId="48" fillId="0" borderId="1" xfId="12" applyFont="1" applyFill="1" applyBorder="1" applyAlignment="1">
      <alignment horizontal="center" vertical="top"/>
    </xf>
    <xf numFmtId="9" fontId="34" fillId="0" borderId="0" xfId="12" applyFont="1" applyAlignment="1">
      <alignment horizontal="center" vertical="center" wrapText="1"/>
    </xf>
    <xf numFmtId="0" fontId="0" fillId="9" borderId="9" xfId="0" applyFill="1" applyBorder="1" applyAlignment="1">
      <alignment horizontal="center" vertical="center"/>
    </xf>
    <xf numFmtId="0" fontId="0" fillId="9" borderId="11" xfId="0" applyFill="1" applyBorder="1" applyAlignment="1">
      <alignment horizontal="center" vertical="center"/>
    </xf>
    <xf numFmtId="0" fontId="0" fillId="9" borderId="11" xfId="0" applyFill="1" applyBorder="1" applyAlignment="1">
      <alignment horizontal="justify" vertical="center" wrapText="1"/>
    </xf>
    <xf numFmtId="0" fontId="7" fillId="9" borderId="12" xfId="0" applyFont="1" applyFill="1" applyBorder="1" applyAlignment="1" applyProtection="1">
      <alignment horizontal="center" vertical="center" wrapText="1"/>
    </xf>
    <xf numFmtId="9" fontId="7" fillId="10" borderId="10" xfId="12" applyFont="1" applyFill="1" applyBorder="1" applyAlignment="1" applyProtection="1">
      <alignment horizontal="center" vertical="center"/>
      <protection locked="0"/>
    </xf>
    <xf numFmtId="9" fontId="7" fillId="10" borderId="0" xfId="12" applyFont="1" applyFill="1" applyBorder="1" applyAlignment="1" applyProtection="1">
      <alignment horizontal="center" vertical="center"/>
      <protection locked="0"/>
    </xf>
    <xf numFmtId="0" fontId="24" fillId="9" borderId="12" xfId="0" applyFont="1" applyFill="1" applyBorder="1" applyAlignment="1">
      <alignment horizontal="center" vertical="center" wrapText="1"/>
    </xf>
    <xf numFmtId="9" fontId="7" fillId="9" borderId="5" xfId="0" applyNumberFormat="1" applyFont="1" applyFill="1" applyBorder="1" applyAlignment="1" applyProtection="1">
      <alignment horizontal="center" vertical="center" wrapText="1"/>
      <protection locked="0"/>
    </xf>
    <xf numFmtId="9" fontId="7" fillId="10" borderId="6" xfId="12" applyFont="1" applyFill="1" applyBorder="1" applyAlignment="1">
      <alignment horizontal="center" vertical="center" wrapText="1"/>
    </xf>
    <xf numFmtId="9" fontId="7" fillId="10" borderId="0" xfId="12" applyFont="1" applyFill="1" applyBorder="1" applyAlignment="1">
      <alignment horizontal="center" vertical="center" wrapText="1"/>
    </xf>
    <xf numFmtId="0" fontId="7" fillId="9" borderId="8" xfId="0" applyFont="1" applyFill="1" applyBorder="1" applyAlignment="1">
      <alignment horizontal="justify" vertical="center" wrapText="1"/>
    </xf>
    <xf numFmtId="9" fontId="26" fillId="8" borderId="0" xfId="12" applyFont="1" applyFill="1" applyAlignment="1" applyProtection="1">
      <alignment horizontal="center"/>
      <protection locked="0"/>
    </xf>
    <xf numFmtId="168" fontId="17" fillId="9" borderId="1" xfId="3" applyNumberFormat="1" applyFill="1" applyBorder="1" applyAlignment="1" applyProtection="1">
      <alignment horizontal="center" vertical="top" wrapText="1"/>
      <protection locked="0"/>
    </xf>
    <xf numFmtId="0" fontId="17" fillId="9" borderId="1" xfId="3" applyNumberFormat="1" applyFill="1" applyBorder="1" applyAlignment="1" applyProtection="1">
      <alignment horizontal="center" vertical="top" wrapText="1"/>
      <protection locked="0"/>
    </xf>
    <xf numFmtId="9" fontId="26" fillId="8" borderId="0" xfId="12" applyFont="1" applyFill="1" applyAlignment="1" applyProtection="1">
      <alignment horizontal="center" wrapText="1"/>
      <protection locked="0"/>
    </xf>
    <xf numFmtId="0" fontId="7" fillId="9" borderId="1" xfId="0" applyFont="1" applyFill="1" applyBorder="1" applyAlignment="1">
      <alignment horizontal="center" vertical="center" wrapText="1"/>
    </xf>
    <xf numFmtId="0" fontId="7" fillId="9" borderId="3" xfId="0" applyFont="1" applyFill="1" applyBorder="1" applyAlignment="1">
      <alignment horizontal="center" vertical="top" wrapText="1"/>
    </xf>
    <xf numFmtId="0" fontId="24" fillId="9" borderId="3" xfId="0" applyFont="1" applyFill="1" applyBorder="1" applyAlignment="1" applyProtection="1">
      <alignment horizontal="center" vertical="top" wrapText="1"/>
      <protection locked="0"/>
    </xf>
    <xf numFmtId="0" fontId="26" fillId="0" borderId="1" xfId="0" applyFont="1" applyFill="1" applyBorder="1" applyAlignment="1" applyProtection="1">
      <alignment horizontal="center"/>
      <protection locked="0"/>
    </xf>
    <xf numFmtId="9" fontId="7" fillId="10" borderId="3" xfId="12" applyFont="1" applyFill="1" applyBorder="1" applyAlignment="1">
      <alignment horizontal="center" vertical="top" wrapText="1"/>
    </xf>
    <xf numFmtId="9" fontId="7" fillId="10" borderId="2" xfId="12" applyFont="1" applyFill="1" applyBorder="1" applyAlignment="1">
      <alignment horizontal="center" vertical="top" wrapText="1"/>
    </xf>
    <xf numFmtId="0" fontId="24" fillId="9" borderId="2" xfId="0" applyFont="1" applyFill="1" applyBorder="1" applyAlignment="1">
      <alignment horizontal="center" vertical="justify" wrapText="1"/>
    </xf>
    <xf numFmtId="0" fontId="24" fillId="9" borderId="1" xfId="0" applyFont="1" applyFill="1" applyBorder="1" applyAlignment="1" applyProtection="1">
      <alignment horizontal="center" vertical="top" wrapText="1"/>
      <protection locked="0"/>
    </xf>
    <xf numFmtId="0" fontId="24" fillId="9" borderId="1" xfId="0" applyFont="1" applyFill="1" applyBorder="1" applyAlignment="1" applyProtection="1">
      <alignment horizontal="center" vertical="top"/>
      <protection locked="0"/>
    </xf>
    <xf numFmtId="0" fontId="42" fillId="10" borderId="1" xfId="10" applyNumberFormat="1" applyFont="1" applyFill="1" applyBorder="1" applyAlignment="1">
      <alignment horizontal="center" vertical="center" wrapText="1"/>
    </xf>
    <xf numFmtId="0" fontId="42" fillId="11" borderId="1" xfId="10" applyNumberFormat="1" applyFont="1" applyFill="1" applyBorder="1" applyAlignment="1">
      <alignment horizontal="center" vertical="top" wrapText="1"/>
    </xf>
    <xf numFmtId="0" fontId="42" fillId="11" borderId="0" xfId="10" applyNumberFormat="1" applyFont="1" applyFill="1" applyAlignment="1">
      <alignment horizontal="center" vertical="top" wrapText="1"/>
    </xf>
    <xf numFmtId="0" fontId="34" fillId="0" borderId="0" xfId="10" applyNumberFormat="1" applyFont="1"/>
    <xf numFmtId="0" fontId="49" fillId="20" borderId="2" xfId="10" applyNumberFormat="1" applyFont="1" applyFill="1" applyBorder="1" applyAlignment="1">
      <alignment horizontal="center" vertical="center" wrapText="1"/>
    </xf>
    <xf numFmtId="9" fontId="54" fillId="9" borderId="33" xfId="10" applyNumberFormat="1" applyFont="1" applyFill="1" applyBorder="1" applyAlignment="1">
      <alignment horizontal="center" vertical="center" wrapText="1"/>
    </xf>
    <xf numFmtId="9" fontId="54" fillId="9" borderId="37" xfId="10" applyNumberFormat="1" applyFont="1" applyFill="1" applyBorder="1" applyAlignment="1">
      <alignment horizontal="center" vertical="center" wrapText="1"/>
    </xf>
    <xf numFmtId="0" fontId="54" fillId="21" borderId="36" xfId="10" applyNumberFormat="1" applyFont="1" applyFill="1" applyBorder="1" applyAlignment="1">
      <alignment horizontal="center" vertical="center" wrapText="1"/>
    </xf>
    <xf numFmtId="9" fontId="54" fillId="9" borderId="27" xfId="10" applyNumberFormat="1" applyFont="1" applyFill="1" applyBorder="1" applyAlignment="1">
      <alignment horizontal="center" vertical="center" wrapText="1"/>
    </xf>
    <xf numFmtId="9" fontId="54" fillId="9" borderId="1" xfId="10" applyNumberFormat="1" applyFont="1" applyFill="1" applyBorder="1" applyAlignment="1">
      <alignment horizontal="center" vertical="center" wrapText="1"/>
    </xf>
    <xf numFmtId="0" fontId="54" fillId="19" borderId="22" xfId="10" applyNumberFormat="1" applyFont="1" applyFill="1" applyBorder="1" applyAlignment="1">
      <alignment horizontal="center" vertical="center" wrapText="1"/>
    </xf>
    <xf numFmtId="0" fontId="54" fillId="22" borderId="22" xfId="10" applyNumberFormat="1" applyFont="1" applyFill="1" applyBorder="1" applyAlignment="1">
      <alignment horizontal="center" vertical="center" wrapText="1"/>
    </xf>
    <xf numFmtId="0" fontId="54" fillId="23" borderId="22" xfId="10" applyNumberFormat="1" applyFont="1" applyFill="1" applyBorder="1" applyAlignment="1">
      <alignment horizontal="center" vertical="center" wrapText="1"/>
    </xf>
    <xf numFmtId="0" fontId="54" fillId="24" borderId="22" xfId="10" applyNumberFormat="1" applyFont="1" applyFill="1" applyBorder="1" applyAlignment="1">
      <alignment horizontal="center" vertical="center" wrapText="1"/>
    </xf>
    <xf numFmtId="0" fontId="54" fillId="10" borderId="22" xfId="10" applyNumberFormat="1" applyFont="1" applyFill="1" applyBorder="1" applyAlignment="1">
      <alignment horizontal="center" vertical="center" wrapText="1"/>
    </xf>
    <xf numFmtId="0" fontId="54" fillId="8" borderId="22" xfId="10" applyNumberFormat="1" applyFont="1" applyFill="1" applyBorder="1" applyAlignment="1">
      <alignment horizontal="center" vertical="center" wrapText="1"/>
    </xf>
    <xf numFmtId="0" fontId="34" fillId="0" borderId="0" xfId="10" applyNumberFormat="1" applyFont="1" applyFill="1" applyBorder="1" applyAlignment="1">
      <alignment horizontal="left" vertical="center"/>
    </xf>
    <xf numFmtId="10" fontId="54" fillId="9" borderId="1" xfId="12" applyNumberFormat="1" applyFont="1" applyFill="1" applyBorder="1" applyAlignment="1">
      <alignment horizontal="center" vertical="center" wrapText="1"/>
    </xf>
    <xf numFmtId="9" fontId="54" fillId="9" borderId="1" xfId="12" applyNumberFormat="1" applyFont="1" applyFill="1" applyBorder="1" applyAlignment="1">
      <alignment horizontal="center" vertical="center" wrapText="1"/>
    </xf>
    <xf numFmtId="9" fontId="39" fillId="0" borderId="0" xfId="12" applyFont="1"/>
    <xf numFmtId="9" fontId="7" fillId="0" borderId="1" xfId="12" applyFont="1" applyFill="1" applyBorder="1" applyAlignment="1" applyProtection="1">
      <alignment horizontal="center" vertical="center" wrapText="1"/>
      <protection locked="0"/>
    </xf>
    <xf numFmtId="0" fontId="24" fillId="10" borderId="1" xfId="0" applyFont="1" applyFill="1" applyBorder="1" applyAlignment="1" applyProtection="1">
      <alignment vertical="top" wrapText="1"/>
      <protection locked="0"/>
    </xf>
    <xf numFmtId="9" fontId="26" fillId="0" borderId="1" xfId="0" applyNumberFormat="1" applyFont="1" applyFill="1" applyBorder="1" applyAlignment="1" applyProtection="1">
      <alignment horizontal="center"/>
      <protection locked="0"/>
    </xf>
    <xf numFmtId="9" fontId="6" fillId="8" borderId="1" xfId="12" applyFont="1" applyFill="1" applyBorder="1" applyAlignment="1" applyProtection="1">
      <alignment horizontal="center" vertical="top"/>
      <protection locked="0"/>
    </xf>
    <xf numFmtId="9" fontId="24" fillId="0" borderId="1" xfId="12" applyFont="1" applyFill="1" applyBorder="1" applyAlignment="1" applyProtection="1">
      <alignment horizontal="center" vertical="top"/>
      <protection locked="0"/>
    </xf>
    <xf numFmtId="9" fontId="26" fillId="11" borderId="1" xfId="12" applyFont="1" applyFill="1" applyBorder="1" applyAlignment="1" applyProtection="1">
      <alignment horizontal="center" vertical="top"/>
      <protection locked="0"/>
    </xf>
    <xf numFmtId="9" fontId="26" fillId="12" borderId="1" xfId="12" applyFont="1" applyFill="1" applyBorder="1" applyAlignment="1" applyProtection="1">
      <alignment horizontal="center" vertical="top"/>
      <protection locked="0"/>
    </xf>
    <xf numFmtId="9" fontId="26" fillId="10" borderId="1" xfId="12" applyFont="1" applyFill="1" applyBorder="1" applyAlignment="1" applyProtection="1">
      <alignment horizontal="center" vertical="top"/>
      <protection locked="0"/>
    </xf>
    <xf numFmtId="9" fontId="26" fillId="8" borderId="0" xfId="12" applyNumberFormat="1" applyFont="1" applyFill="1" applyAlignment="1" applyProtection="1">
      <alignment horizontal="center"/>
      <protection locked="0"/>
    </xf>
    <xf numFmtId="9" fontId="26" fillId="0" borderId="0" xfId="12" applyNumberFormat="1" applyFont="1" applyFill="1" applyAlignment="1" applyProtection="1">
      <alignment horizontal="center"/>
      <protection locked="0"/>
    </xf>
    <xf numFmtId="0" fontId="24" fillId="9" borderId="3" xfId="0" applyFont="1" applyFill="1" applyBorder="1" applyAlignment="1">
      <alignment horizontal="justify" vertical="top" wrapText="1"/>
    </xf>
    <xf numFmtId="0" fontId="24" fillId="9" borderId="4" xfId="0" applyFont="1" applyFill="1" applyBorder="1" applyAlignment="1">
      <alignment horizontal="justify" vertical="top" wrapText="1"/>
    </xf>
    <xf numFmtId="0" fontId="24" fillId="9" borderId="2" xfId="0" applyFont="1" applyFill="1" applyBorder="1" applyAlignment="1">
      <alignment horizontal="justify" vertical="top" wrapText="1"/>
    </xf>
    <xf numFmtId="0" fontId="7" fillId="9" borderId="3" xfId="0" applyFont="1" applyFill="1" applyBorder="1" applyAlignment="1" applyProtection="1">
      <alignment horizontal="justify" vertical="top" wrapText="1"/>
      <protection locked="0"/>
    </xf>
    <xf numFmtId="0" fontId="7" fillId="9" borderId="2" xfId="0" applyFont="1" applyFill="1" applyBorder="1" applyAlignment="1" applyProtection="1">
      <alignment horizontal="justify" vertical="top" wrapText="1"/>
      <protection locked="0"/>
    </xf>
    <xf numFmtId="0" fontId="7" fillId="9" borderId="1" xfId="0" applyFont="1" applyFill="1" applyBorder="1" applyAlignment="1">
      <alignment horizontal="justify" vertical="top" wrapText="1"/>
    </xf>
    <xf numFmtId="9" fontId="7" fillId="9" borderId="1" xfId="0" applyNumberFormat="1" applyFont="1" applyFill="1" applyBorder="1" applyAlignment="1">
      <alignment horizontal="justify" vertical="top" wrapText="1"/>
    </xf>
    <xf numFmtId="0" fontId="9" fillId="9" borderId="1" xfId="0" applyFont="1" applyFill="1" applyBorder="1" applyAlignment="1">
      <alignment horizontal="center" vertical="top" wrapText="1"/>
    </xf>
    <xf numFmtId="9" fontId="26" fillId="0" borderId="1" xfId="12" applyFont="1" applyFill="1" applyBorder="1" applyAlignment="1" applyProtection="1">
      <alignment horizontal="center" vertical="top"/>
      <protection locked="0"/>
    </xf>
    <xf numFmtId="9" fontId="26" fillId="26" borderId="1" xfId="12" applyFont="1" applyFill="1" applyBorder="1" applyAlignment="1" applyProtection="1">
      <alignment horizontal="center" vertical="top"/>
      <protection locked="0"/>
    </xf>
    <xf numFmtId="9" fontId="26" fillId="8" borderId="1" xfId="0" applyNumberFormat="1" applyFont="1" applyFill="1" applyBorder="1" applyAlignment="1" applyProtection="1">
      <alignment horizontal="center"/>
      <protection locked="0"/>
    </xf>
    <xf numFmtId="0" fontId="26" fillId="0" borderId="1" xfId="0" applyFont="1" applyFill="1" applyBorder="1" applyAlignment="1" applyProtection="1">
      <alignment horizontal="center" vertical="top"/>
      <protection locked="0"/>
    </xf>
    <xf numFmtId="9" fontId="26" fillId="10" borderId="1" xfId="0" applyNumberFormat="1" applyFont="1" applyFill="1" applyBorder="1" applyAlignment="1" applyProtection="1">
      <alignment horizontal="center"/>
      <protection locked="0"/>
    </xf>
    <xf numFmtId="9" fontId="26" fillId="12" borderId="1" xfId="0" applyNumberFormat="1" applyFont="1" applyFill="1" applyBorder="1" applyAlignment="1" applyProtection="1">
      <alignment horizontal="center" vertical="top"/>
      <protection locked="0"/>
    </xf>
    <xf numFmtId="9" fontId="26" fillId="11" borderId="1" xfId="0" applyNumberFormat="1" applyFont="1" applyFill="1" applyBorder="1" applyAlignment="1" applyProtection="1">
      <alignment horizontal="center"/>
      <protection locked="0"/>
    </xf>
    <xf numFmtId="9" fontId="26" fillId="26" borderId="1" xfId="0" applyNumberFormat="1" applyFont="1" applyFill="1" applyBorder="1" applyAlignment="1" applyProtection="1">
      <alignment horizontal="center"/>
      <protection locked="0"/>
    </xf>
    <xf numFmtId="0" fontId="24" fillId="9" borderId="4" xfId="0" applyFont="1" applyFill="1" applyBorder="1" applyAlignment="1" applyProtection="1">
      <alignment vertical="top" wrapText="1"/>
      <protection locked="0"/>
    </xf>
    <xf numFmtId="0" fontId="24" fillId="9" borderId="2" xfId="0" applyFont="1" applyFill="1" applyBorder="1" applyAlignment="1" applyProtection="1">
      <alignment vertical="top" wrapText="1"/>
      <protection locked="0"/>
    </xf>
    <xf numFmtId="0" fontId="24" fillId="10" borderId="1" xfId="0" applyFont="1" applyFill="1" applyBorder="1" applyAlignment="1" applyProtection="1">
      <alignment horizontal="center" vertical="center" wrapText="1"/>
      <protection locked="0"/>
    </xf>
    <xf numFmtId="9" fontId="24" fillId="10" borderId="1" xfId="12" applyFont="1" applyFill="1" applyBorder="1" applyAlignment="1" applyProtection="1">
      <alignment horizontal="center" vertical="top"/>
      <protection locked="0"/>
    </xf>
    <xf numFmtId="49" fontId="6" fillId="9" borderId="6" xfId="9" applyNumberFormat="1" applyFont="1" applyFill="1" applyBorder="1" applyAlignment="1" applyProtection="1">
      <alignment horizontal="center" vertical="top" wrapText="1"/>
      <protection locked="0"/>
    </xf>
    <xf numFmtId="49" fontId="6" fillId="9" borderId="18" xfId="9" applyNumberFormat="1" applyFont="1" applyFill="1" applyBorder="1" applyAlignment="1" applyProtection="1">
      <alignment horizontal="center" vertical="top" wrapText="1"/>
      <protection locked="0"/>
    </xf>
    <xf numFmtId="0" fontId="32" fillId="10" borderId="3" xfId="0" applyFont="1" applyFill="1" applyBorder="1" applyAlignment="1">
      <alignment horizontal="center" vertical="top" wrapText="1"/>
    </xf>
    <xf numFmtId="0" fontId="32" fillId="10" borderId="4" xfId="0" applyFont="1" applyFill="1" applyBorder="1" applyAlignment="1">
      <alignment horizontal="center" vertical="top" wrapText="1"/>
    </xf>
    <xf numFmtId="0" fontId="32" fillId="10" borderId="2" xfId="0" applyFont="1" applyFill="1" applyBorder="1" applyAlignment="1">
      <alignment horizontal="center" vertical="top" wrapText="1"/>
    </xf>
    <xf numFmtId="0" fontId="7" fillId="10" borderId="3" xfId="0" applyFont="1" applyFill="1" applyBorder="1" applyAlignment="1" applyProtection="1">
      <alignment horizontal="left" vertical="top" wrapText="1"/>
      <protection locked="0"/>
    </xf>
    <xf numFmtId="0" fontId="7" fillId="10" borderId="4" xfId="0" applyFont="1" applyFill="1" applyBorder="1" applyAlignment="1" applyProtection="1">
      <alignment horizontal="left" vertical="top" wrapText="1"/>
      <protection locked="0"/>
    </xf>
    <xf numFmtId="0" fontId="7" fillId="10" borderId="2" xfId="0" applyFont="1" applyFill="1" applyBorder="1" applyAlignment="1" applyProtection="1">
      <alignment horizontal="left" vertical="top" wrapText="1"/>
      <protection locked="0"/>
    </xf>
    <xf numFmtId="0" fontId="32" fillId="10" borderId="6" xfId="0" applyFont="1" applyFill="1" applyBorder="1" applyAlignment="1">
      <alignment horizontal="center" vertical="top" wrapText="1"/>
    </xf>
    <xf numFmtId="0" fontId="32" fillId="10" borderId="10" xfId="0" applyFont="1" applyFill="1" applyBorder="1" applyAlignment="1">
      <alignment horizontal="center" vertical="top"/>
    </xf>
    <xf numFmtId="0" fontId="32" fillId="10" borderId="2" xfId="0" applyFont="1" applyFill="1" applyBorder="1" applyAlignment="1">
      <alignment horizontal="center" vertical="top"/>
    </xf>
    <xf numFmtId="9" fontId="7" fillId="9" borderId="3" xfId="0" applyNumberFormat="1" applyFont="1" applyFill="1" applyBorder="1" applyAlignment="1" applyProtection="1">
      <alignment horizontal="center" vertical="center" wrapText="1"/>
      <protection locked="0"/>
    </xf>
    <xf numFmtId="9" fontId="7" fillId="9" borderId="2" xfId="0" applyNumberFormat="1" applyFont="1" applyFill="1" applyBorder="1" applyAlignment="1" applyProtection="1">
      <alignment horizontal="center" vertical="center" wrapText="1"/>
      <protection locked="0"/>
    </xf>
    <xf numFmtId="9" fontId="7" fillId="9" borderId="1" xfId="0" applyNumberFormat="1" applyFont="1" applyFill="1" applyBorder="1" applyAlignment="1" applyProtection="1">
      <alignment horizontal="center" vertical="top" wrapText="1"/>
      <protection locked="0"/>
    </xf>
    <xf numFmtId="9" fontId="7" fillId="9" borderId="3" xfId="12" applyFont="1" applyFill="1" applyBorder="1" applyAlignment="1" applyProtection="1">
      <alignment horizontal="center" vertical="top" wrapText="1"/>
      <protection locked="0"/>
    </xf>
    <xf numFmtId="9" fontId="7" fillId="9" borderId="4" xfId="12" applyFont="1" applyFill="1" applyBorder="1" applyAlignment="1" applyProtection="1">
      <alignment horizontal="center" vertical="top" wrapText="1"/>
      <protection locked="0"/>
    </xf>
    <xf numFmtId="9" fontId="7" fillId="9" borderId="2" xfId="12" applyFont="1" applyFill="1" applyBorder="1" applyAlignment="1" applyProtection="1">
      <alignment horizontal="center" vertical="top" wrapText="1"/>
      <protection locked="0"/>
    </xf>
    <xf numFmtId="0" fontId="7" fillId="9" borderId="3" xfId="0" applyFont="1" applyFill="1" applyBorder="1" applyAlignment="1" applyProtection="1">
      <alignment horizontal="center" vertical="top" wrapText="1"/>
    </xf>
    <xf numFmtId="0" fontId="7" fillId="9" borderId="4" xfId="0" applyFont="1" applyFill="1" applyBorder="1" applyAlignment="1" applyProtection="1">
      <alignment horizontal="center" vertical="top" wrapText="1"/>
    </xf>
    <xf numFmtId="0" fontId="7" fillId="9" borderId="2" xfId="0" applyFont="1" applyFill="1" applyBorder="1" applyAlignment="1" applyProtection="1">
      <alignment horizontal="center" vertical="top" wrapText="1"/>
    </xf>
    <xf numFmtId="0" fontId="7" fillId="9" borderId="4"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10" borderId="3" xfId="0" applyFont="1" applyFill="1" applyBorder="1" applyAlignment="1" applyProtection="1">
      <alignment horizontal="justify" vertical="justify" wrapText="1"/>
      <protection locked="0"/>
    </xf>
    <xf numFmtId="0" fontId="7" fillId="10" borderId="4" xfId="0" applyFont="1" applyFill="1" applyBorder="1" applyAlignment="1" applyProtection="1">
      <alignment horizontal="justify" vertical="justify" wrapText="1"/>
      <protection locked="0"/>
    </xf>
    <xf numFmtId="0" fontId="7" fillId="10" borderId="2" xfId="0" applyFont="1" applyFill="1" applyBorder="1" applyAlignment="1" applyProtection="1">
      <alignment horizontal="justify" vertical="justify" wrapText="1"/>
      <protection locked="0"/>
    </xf>
    <xf numFmtId="0" fontId="7" fillId="9" borderId="3"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2" xfId="0" applyFont="1" applyFill="1" applyBorder="1" applyAlignment="1">
      <alignment horizontal="center" vertical="center" wrapText="1"/>
    </xf>
    <xf numFmtId="9" fontId="7" fillId="9" borderId="3" xfId="12" applyFont="1" applyFill="1" applyBorder="1" applyAlignment="1" applyProtection="1">
      <alignment horizontal="center" vertical="center" wrapText="1"/>
      <protection locked="0"/>
    </xf>
    <xf numFmtId="9" fontId="7" fillId="9" borderId="2" xfId="12" applyFont="1" applyFill="1" applyBorder="1" applyAlignment="1" applyProtection="1">
      <alignment horizontal="center" vertical="center" wrapText="1"/>
      <protection locked="0"/>
    </xf>
    <xf numFmtId="168" fontId="25" fillId="9" borderId="3" xfId="3" applyNumberFormat="1" applyFont="1" applyFill="1" applyBorder="1" applyAlignment="1" applyProtection="1">
      <alignment horizontal="center" vertical="top" wrapText="1"/>
      <protection locked="0"/>
    </xf>
    <xf numFmtId="168" fontId="25" fillId="9" borderId="4" xfId="3" applyNumberFormat="1" applyFont="1" applyFill="1" applyBorder="1" applyAlignment="1" applyProtection="1">
      <alignment horizontal="center" vertical="top" wrapText="1"/>
      <protection locked="0"/>
    </xf>
    <xf numFmtId="168" fontId="25" fillId="9" borderId="2" xfId="3" applyNumberFormat="1" applyFont="1" applyFill="1" applyBorder="1" applyAlignment="1" applyProtection="1">
      <alignment horizontal="center" vertical="top" wrapText="1"/>
      <protection locked="0"/>
    </xf>
    <xf numFmtId="168" fontId="7" fillId="9" borderId="3" xfId="0" applyNumberFormat="1" applyFont="1" applyFill="1" applyBorder="1" applyAlignment="1" applyProtection="1">
      <alignment horizontal="center" vertical="top" wrapText="1"/>
      <protection locked="0"/>
    </xf>
    <xf numFmtId="168" fontId="7" fillId="9" borderId="2" xfId="0" applyNumberFormat="1" applyFont="1" applyFill="1" applyBorder="1" applyAlignment="1" applyProtection="1">
      <alignment horizontal="center" vertical="top" wrapText="1"/>
      <protection locked="0"/>
    </xf>
    <xf numFmtId="168" fontId="7" fillId="9" borderId="4" xfId="0" applyNumberFormat="1" applyFont="1" applyFill="1" applyBorder="1" applyAlignment="1" applyProtection="1">
      <alignment horizontal="center" vertical="top" wrapText="1"/>
      <protection locked="0"/>
    </xf>
    <xf numFmtId="0" fontId="7" fillId="9" borderId="3" xfId="0" applyFont="1" applyFill="1" applyBorder="1" applyAlignment="1" applyProtection="1">
      <alignment horizontal="center" vertical="center" wrapText="1"/>
      <protection locked="0"/>
    </xf>
    <xf numFmtId="0" fontId="7" fillId="10" borderId="3" xfId="0" applyFont="1" applyFill="1" applyBorder="1" applyAlignment="1" applyProtection="1">
      <alignment horizontal="center" vertical="center" wrapText="1"/>
      <protection locked="0"/>
    </xf>
    <xf numFmtId="0" fontId="7" fillId="10" borderId="4" xfId="0" applyFont="1" applyFill="1" applyBorder="1" applyAlignment="1" applyProtection="1">
      <alignment horizontal="center" vertical="center" wrapText="1"/>
      <protection locked="0"/>
    </xf>
    <xf numFmtId="0" fontId="7" fillId="10" borderId="2" xfId="0" applyFont="1" applyFill="1" applyBorder="1" applyAlignment="1" applyProtection="1">
      <alignment horizontal="center" vertical="center" wrapText="1"/>
      <protection locked="0"/>
    </xf>
    <xf numFmtId="0" fontId="7" fillId="9" borderId="3" xfId="12" applyNumberFormat="1" applyFont="1" applyFill="1" applyBorder="1" applyAlignment="1" applyProtection="1">
      <alignment horizontal="center" vertical="center" wrapText="1"/>
      <protection locked="0"/>
    </xf>
    <xf numFmtId="0" fontId="7" fillId="9" borderId="4" xfId="12" applyNumberFormat="1" applyFont="1" applyFill="1" applyBorder="1" applyAlignment="1" applyProtection="1">
      <alignment horizontal="center" vertical="center" wrapText="1"/>
      <protection locked="0"/>
    </xf>
    <xf numFmtId="0" fontId="7" fillId="9" borderId="2" xfId="12" applyNumberFormat="1" applyFont="1" applyFill="1" applyBorder="1" applyAlignment="1" applyProtection="1">
      <alignment horizontal="center" vertical="center" wrapText="1"/>
      <protection locked="0"/>
    </xf>
    <xf numFmtId="1" fontId="7" fillId="9" borderId="3" xfId="12" applyNumberFormat="1" applyFont="1" applyFill="1" applyBorder="1" applyAlignment="1" applyProtection="1">
      <alignment horizontal="center" vertical="center" wrapText="1"/>
      <protection locked="0"/>
    </xf>
    <xf numFmtId="1" fontId="7" fillId="9" borderId="4" xfId="12" applyNumberFormat="1" applyFont="1" applyFill="1" applyBorder="1" applyAlignment="1" applyProtection="1">
      <alignment horizontal="center" vertical="center" wrapText="1"/>
      <protection locked="0"/>
    </xf>
    <xf numFmtId="1" fontId="7" fillId="9" borderId="2" xfId="12" applyNumberFormat="1" applyFont="1" applyFill="1" applyBorder="1" applyAlignment="1" applyProtection="1">
      <alignment horizontal="center" vertical="center" wrapText="1"/>
      <protection locked="0"/>
    </xf>
    <xf numFmtId="0" fontId="7" fillId="9" borderId="3" xfId="0" applyFont="1" applyFill="1" applyBorder="1" applyAlignment="1" applyProtection="1">
      <alignment horizontal="center" vertical="top" wrapText="1"/>
      <protection locked="0"/>
    </xf>
    <xf numFmtId="0" fontId="7" fillId="9" borderId="2" xfId="0" applyFont="1" applyFill="1" applyBorder="1" applyAlignment="1" applyProtection="1">
      <alignment horizontal="center" vertical="top" wrapText="1"/>
      <protection locked="0"/>
    </xf>
    <xf numFmtId="0" fontId="7" fillId="10" borderId="3" xfId="0" applyFont="1" applyFill="1" applyBorder="1" applyAlignment="1" applyProtection="1">
      <alignment horizontal="justify" vertical="top" wrapText="1"/>
      <protection locked="0"/>
    </xf>
    <xf numFmtId="0" fontId="7" fillId="10" borderId="4" xfId="0" applyFont="1" applyFill="1" applyBorder="1" applyAlignment="1" applyProtection="1">
      <alignment horizontal="justify" vertical="top" wrapText="1"/>
      <protection locked="0"/>
    </xf>
    <xf numFmtId="0" fontId="7" fillId="10" borderId="2" xfId="0" applyFont="1" applyFill="1" applyBorder="1" applyAlignment="1" applyProtection="1">
      <alignment horizontal="justify" vertical="top" wrapText="1"/>
      <protection locked="0"/>
    </xf>
    <xf numFmtId="9" fontId="7" fillId="10" borderId="3" xfId="12" applyFont="1" applyFill="1" applyBorder="1" applyAlignment="1" applyProtection="1">
      <alignment horizontal="center" vertical="top" wrapText="1"/>
      <protection locked="0"/>
    </xf>
    <xf numFmtId="9" fontId="7" fillId="10" borderId="4" xfId="12" applyFont="1" applyFill="1" applyBorder="1" applyAlignment="1" applyProtection="1">
      <alignment horizontal="center" vertical="top" wrapText="1"/>
      <protection locked="0"/>
    </xf>
    <xf numFmtId="9" fontId="7" fillId="10" borderId="2" xfId="12" applyFont="1" applyFill="1" applyBorder="1" applyAlignment="1" applyProtection="1">
      <alignment horizontal="center" vertical="top" wrapText="1"/>
      <protection locked="0"/>
    </xf>
    <xf numFmtId="0" fontId="7" fillId="10" borderId="3" xfId="0" applyFont="1" applyFill="1" applyBorder="1" applyAlignment="1" applyProtection="1">
      <alignment horizontal="center" vertical="top" wrapText="1"/>
      <protection locked="0"/>
    </xf>
    <xf numFmtId="0" fontId="7" fillId="10" borderId="4" xfId="0" applyFont="1" applyFill="1" applyBorder="1" applyAlignment="1" applyProtection="1">
      <alignment horizontal="center" vertical="top" wrapText="1"/>
      <protection locked="0"/>
    </xf>
    <xf numFmtId="0" fontId="7" fillId="10" borderId="2" xfId="0" applyFont="1" applyFill="1" applyBorder="1" applyAlignment="1" applyProtection="1">
      <alignment horizontal="center" vertical="top" wrapText="1"/>
      <protection locked="0"/>
    </xf>
    <xf numFmtId="0" fontId="7" fillId="10" borderId="3" xfId="12" applyNumberFormat="1" applyFont="1" applyFill="1" applyBorder="1" applyAlignment="1" applyProtection="1">
      <alignment horizontal="center" vertical="top" wrapText="1"/>
      <protection locked="0"/>
    </xf>
    <xf numFmtId="0" fontId="7" fillId="10" borderId="4" xfId="12" applyNumberFormat="1" applyFont="1" applyFill="1" applyBorder="1" applyAlignment="1" applyProtection="1">
      <alignment horizontal="center" vertical="top" wrapText="1"/>
      <protection locked="0"/>
    </xf>
    <xf numFmtId="0" fontId="7" fillId="10" borderId="2" xfId="12" applyNumberFormat="1" applyFont="1" applyFill="1" applyBorder="1" applyAlignment="1" applyProtection="1">
      <alignment horizontal="center" vertical="top" wrapText="1"/>
      <protection locked="0"/>
    </xf>
    <xf numFmtId="9" fontId="7" fillId="9" borderId="3" xfId="0" applyNumberFormat="1" applyFont="1" applyFill="1" applyBorder="1" applyAlignment="1" applyProtection="1">
      <alignment horizontal="center" vertical="top" wrapText="1"/>
      <protection locked="0"/>
    </xf>
    <xf numFmtId="9" fontId="7" fillId="9" borderId="4" xfId="0" applyNumberFormat="1" applyFont="1" applyFill="1" applyBorder="1" applyAlignment="1" applyProtection="1">
      <alignment horizontal="center" vertical="top" wrapText="1"/>
      <protection locked="0"/>
    </xf>
    <xf numFmtId="9" fontId="7" fillId="9" borderId="2" xfId="0" applyNumberFormat="1" applyFont="1" applyFill="1" applyBorder="1" applyAlignment="1" applyProtection="1">
      <alignment horizontal="center" vertical="top" wrapText="1"/>
      <protection locked="0"/>
    </xf>
    <xf numFmtId="9" fontId="7" fillId="9" borderId="4" xfId="0" applyNumberFormat="1"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top" wrapText="1"/>
      <protection locked="0"/>
    </xf>
    <xf numFmtId="1" fontId="7" fillId="9" borderId="3" xfId="0" applyNumberFormat="1" applyFont="1" applyFill="1" applyBorder="1" applyAlignment="1" applyProtection="1">
      <alignment horizontal="center" vertical="center" wrapText="1"/>
      <protection locked="0"/>
    </xf>
    <xf numFmtId="1" fontId="7" fillId="9" borderId="2" xfId="0" applyNumberFormat="1" applyFont="1" applyFill="1" applyBorder="1" applyAlignment="1" applyProtection="1">
      <alignment horizontal="center" vertical="center" wrapText="1"/>
      <protection locked="0"/>
    </xf>
    <xf numFmtId="49" fontId="7" fillId="9" borderId="3" xfId="9" applyNumberFormat="1" applyFont="1" applyFill="1" applyBorder="1" applyAlignment="1" applyProtection="1">
      <alignment horizontal="center" vertical="center" wrapText="1"/>
      <protection locked="0"/>
    </xf>
    <xf numFmtId="49" fontId="7" fillId="9" borderId="4" xfId="9" applyNumberFormat="1" applyFont="1" applyFill="1" applyBorder="1" applyAlignment="1" applyProtection="1">
      <alignment horizontal="center" vertical="center" wrapText="1"/>
      <protection locked="0"/>
    </xf>
    <xf numFmtId="49" fontId="7" fillId="9" borderId="2" xfId="9" applyNumberFormat="1" applyFont="1" applyFill="1" applyBorder="1" applyAlignment="1" applyProtection="1">
      <alignment horizontal="center" vertical="center" wrapText="1"/>
      <protection locked="0"/>
    </xf>
    <xf numFmtId="49" fontId="7" fillId="9" borderId="3" xfId="9" applyNumberFormat="1" applyFont="1" applyFill="1" applyBorder="1" applyAlignment="1" applyProtection="1">
      <alignment horizontal="center" vertical="top" wrapText="1"/>
      <protection locked="0"/>
    </xf>
    <xf numFmtId="49" fontId="7" fillId="9" borderId="2" xfId="9" applyNumberFormat="1" applyFont="1" applyFill="1" applyBorder="1" applyAlignment="1" applyProtection="1">
      <alignment horizontal="center" vertical="top" wrapText="1"/>
      <protection locked="0"/>
    </xf>
    <xf numFmtId="49" fontId="7" fillId="9" borderId="4" xfId="9" applyNumberFormat="1" applyFont="1" applyFill="1" applyBorder="1" applyAlignment="1" applyProtection="1">
      <alignment horizontal="center" vertical="top" wrapText="1"/>
      <protection locked="0"/>
    </xf>
    <xf numFmtId="0" fontId="7" fillId="9" borderId="1" xfId="0" applyFont="1" applyFill="1" applyBorder="1" applyAlignment="1" applyProtection="1">
      <alignment horizontal="center" vertical="top" wrapText="1"/>
      <protection locked="0"/>
    </xf>
    <xf numFmtId="0" fontId="0" fillId="9" borderId="2" xfId="0" applyFill="1" applyBorder="1" applyAlignment="1">
      <alignment horizontal="center" vertical="top" wrapText="1"/>
    </xf>
    <xf numFmtId="0" fontId="7" fillId="9" borderId="3" xfId="1" applyNumberFormat="1" applyFont="1" applyFill="1" applyBorder="1" applyAlignment="1" applyProtection="1">
      <alignment horizontal="center" vertical="top" wrapText="1"/>
      <protection locked="0"/>
    </xf>
    <xf numFmtId="0" fontId="7" fillId="9" borderId="4" xfId="1" applyNumberFormat="1" applyFont="1" applyFill="1" applyBorder="1" applyAlignment="1" applyProtection="1">
      <alignment horizontal="center" vertical="top" wrapText="1"/>
      <protection locked="0"/>
    </xf>
    <xf numFmtId="9" fontId="7" fillId="9" borderId="3" xfId="14" applyFont="1" applyFill="1" applyBorder="1" applyAlignment="1" applyProtection="1">
      <alignment horizontal="center" vertical="top" wrapText="1"/>
      <protection locked="0"/>
    </xf>
    <xf numFmtId="9" fontId="7" fillId="9" borderId="4" xfId="14" applyFont="1" applyFill="1" applyBorder="1" applyAlignment="1" applyProtection="1">
      <alignment horizontal="center" vertical="top" wrapText="1"/>
      <protection locked="0"/>
    </xf>
    <xf numFmtId="0" fontId="7" fillId="9" borderId="3" xfId="1" applyNumberFormat="1" applyFont="1" applyFill="1" applyBorder="1" applyAlignment="1" applyProtection="1">
      <alignment horizontal="center" vertical="center" wrapText="1"/>
      <protection locked="0"/>
    </xf>
    <xf numFmtId="0" fontId="7" fillId="9" borderId="4" xfId="1" applyNumberFormat="1" applyFont="1" applyFill="1" applyBorder="1" applyAlignment="1" applyProtection="1">
      <alignment horizontal="center" vertical="center" wrapText="1"/>
      <protection locked="0"/>
    </xf>
    <xf numFmtId="0" fontId="7" fillId="9" borderId="2" xfId="1" applyNumberFormat="1" applyFont="1" applyFill="1" applyBorder="1" applyAlignment="1" applyProtection="1">
      <alignment horizontal="center" vertical="center" wrapText="1"/>
      <protection locked="0"/>
    </xf>
    <xf numFmtId="167" fontId="7" fillId="9" borderId="3" xfId="0" applyNumberFormat="1" applyFont="1" applyFill="1" applyBorder="1" applyAlignment="1" applyProtection="1">
      <alignment horizontal="center" vertical="top" wrapText="1"/>
    </xf>
    <xf numFmtId="167" fontId="7" fillId="9" borderId="4" xfId="0" applyNumberFormat="1" applyFont="1" applyFill="1" applyBorder="1" applyAlignment="1" applyProtection="1">
      <alignment horizontal="center" vertical="top" wrapText="1"/>
    </xf>
    <xf numFmtId="167" fontId="7" fillId="9" borderId="2" xfId="0" applyNumberFormat="1" applyFont="1" applyFill="1" applyBorder="1" applyAlignment="1" applyProtection="1">
      <alignment horizontal="center" vertical="top" wrapText="1"/>
    </xf>
    <xf numFmtId="0" fontId="6" fillId="0" borderId="5" xfId="9" applyNumberFormat="1" applyFont="1" applyFill="1" applyBorder="1" applyAlignment="1" applyProtection="1">
      <alignment horizontal="center" vertical="center" wrapText="1"/>
      <protection locked="0"/>
    </xf>
    <xf numFmtId="0" fontId="6" fillId="0" borderId="17" xfId="9" applyNumberFormat="1" applyFont="1" applyFill="1" applyBorder="1" applyAlignment="1" applyProtection="1">
      <alignment horizontal="center" vertical="center" wrapText="1"/>
      <protection locked="0"/>
    </xf>
    <xf numFmtId="0" fontId="6" fillId="0" borderId="8" xfId="9" applyNumberFormat="1" applyFont="1" applyFill="1" applyBorder="1" applyAlignment="1" applyProtection="1">
      <alignment horizontal="center" vertical="center" wrapText="1"/>
      <protection locked="0"/>
    </xf>
    <xf numFmtId="1" fontId="6" fillId="8" borderId="3" xfId="9" applyNumberFormat="1" applyFont="1" applyFill="1" applyBorder="1" applyAlignment="1" applyProtection="1">
      <alignment horizontal="center" vertical="center" textRotation="90" wrapText="1"/>
      <protection locked="0"/>
    </xf>
    <xf numFmtId="1" fontId="6" fillId="8" borderId="4" xfId="9" applyNumberFormat="1" applyFont="1" applyFill="1" applyBorder="1" applyAlignment="1" applyProtection="1">
      <alignment horizontal="center" vertical="center" textRotation="90" wrapText="1"/>
      <protection locked="0"/>
    </xf>
    <xf numFmtId="1" fontId="6" fillId="8" borderId="2" xfId="9" applyNumberFormat="1" applyFont="1" applyFill="1" applyBorder="1" applyAlignment="1" applyProtection="1">
      <alignment horizontal="center" vertical="center" textRotation="90" wrapText="1"/>
      <protection locked="0"/>
    </xf>
    <xf numFmtId="0" fontId="6" fillId="8" borderId="3" xfId="9" applyNumberFormat="1" applyFont="1" applyFill="1" applyBorder="1" applyAlignment="1" applyProtection="1">
      <alignment horizontal="center" vertical="top" wrapText="1"/>
      <protection locked="0"/>
    </xf>
    <xf numFmtId="0" fontId="6" fillId="8" borderId="4" xfId="9" applyNumberFormat="1" applyFont="1" applyFill="1" applyBorder="1" applyAlignment="1" applyProtection="1">
      <alignment horizontal="center" vertical="top" wrapText="1"/>
      <protection locked="0"/>
    </xf>
    <xf numFmtId="0" fontId="6" fillId="8" borderId="2" xfId="9" applyNumberFormat="1" applyFont="1" applyFill="1" applyBorder="1" applyAlignment="1" applyProtection="1">
      <alignment horizontal="center" vertical="top" wrapText="1"/>
      <protection locked="0"/>
    </xf>
    <xf numFmtId="0" fontId="6" fillId="8" borderId="6" xfId="9" applyNumberFormat="1" applyFont="1" applyFill="1" applyBorder="1" applyAlignment="1" applyProtection="1">
      <alignment horizontal="center" vertical="top" wrapText="1"/>
      <protection locked="0"/>
    </xf>
    <xf numFmtId="0" fontId="6" fillId="8" borderId="18" xfId="9" applyNumberFormat="1" applyFont="1" applyFill="1" applyBorder="1" applyAlignment="1" applyProtection="1">
      <alignment horizontal="center" vertical="top" wrapText="1"/>
      <protection locked="0"/>
    </xf>
    <xf numFmtId="0" fontId="6" fillId="8" borderId="7" xfId="9" applyNumberFormat="1" applyFont="1" applyFill="1" applyBorder="1" applyAlignment="1" applyProtection="1">
      <alignment horizontal="center" vertical="top" wrapText="1"/>
      <protection locked="0"/>
    </xf>
    <xf numFmtId="0" fontId="7" fillId="9" borderId="3" xfId="0" applyFont="1" applyFill="1" applyBorder="1" applyAlignment="1" applyProtection="1">
      <alignment horizontal="center" vertical="center" wrapText="1"/>
    </xf>
    <xf numFmtId="0" fontId="7" fillId="9" borderId="4" xfId="0" applyFont="1" applyFill="1" applyBorder="1" applyAlignment="1" applyProtection="1">
      <alignment horizontal="center" vertical="center" wrapText="1"/>
    </xf>
    <xf numFmtId="44" fontId="7" fillId="9" borderId="3" xfId="9" applyNumberFormat="1" applyFont="1" applyFill="1" applyBorder="1" applyAlignment="1" applyProtection="1">
      <alignment horizontal="center" vertical="center"/>
      <protection locked="0"/>
    </xf>
    <xf numFmtId="44" fontId="7" fillId="9" borderId="4" xfId="9" applyNumberFormat="1" applyFont="1" applyFill="1" applyBorder="1" applyAlignment="1" applyProtection="1">
      <alignment horizontal="center" vertical="center"/>
      <protection locked="0"/>
    </xf>
    <xf numFmtId="9" fontId="7" fillId="9" borderId="1" xfId="12" applyFont="1" applyFill="1" applyBorder="1" applyAlignment="1" applyProtection="1">
      <alignment horizontal="center" vertical="top"/>
      <protection locked="0"/>
    </xf>
    <xf numFmtId="9" fontId="7" fillId="10" borderId="3" xfId="12" applyNumberFormat="1" applyFont="1" applyFill="1" applyBorder="1" applyAlignment="1" applyProtection="1">
      <alignment horizontal="center" vertical="top"/>
      <protection locked="0"/>
    </xf>
    <xf numFmtId="9" fontId="7" fillId="10" borderId="4" xfId="12" applyNumberFormat="1" applyFont="1" applyFill="1" applyBorder="1" applyAlignment="1" applyProtection="1">
      <alignment horizontal="center" vertical="top"/>
      <protection locked="0"/>
    </xf>
    <xf numFmtId="9" fontId="7" fillId="10" borderId="2" xfId="12" applyNumberFormat="1" applyFont="1" applyFill="1" applyBorder="1" applyAlignment="1" applyProtection="1">
      <alignment horizontal="center" vertical="top"/>
      <protection locked="0"/>
    </xf>
    <xf numFmtId="0" fontId="7" fillId="9" borderId="1" xfId="0" applyFont="1" applyFill="1" applyBorder="1" applyAlignment="1">
      <alignment horizontal="center" vertical="center" wrapText="1"/>
    </xf>
    <xf numFmtId="0" fontId="7" fillId="9" borderId="3" xfId="12" applyNumberFormat="1" applyFont="1" applyFill="1" applyBorder="1" applyAlignment="1" applyProtection="1">
      <alignment horizontal="center" vertical="top"/>
      <protection locked="0"/>
    </xf>
    <xf numFmtId="0" fontId="7" fillId="9" borderId="4" xfId="12" applyNumberFormat="1" applyFont="1" applyFill="1" applyBorder="1" applyAlignment="1" applyProtection="1">
      <alignment horizontal="center" vertical="top"/>
      <protection locked="0"/>
    </xf>
    <xf numFmtId="0" fontId="7" fillId="9" borderId="2" xfId="12" applyNumberFormat="1" applyFont="1" applyFill="1" applyBorder="1" applyAlignment="1" applyProtection="1">
      <alignment horizontal="center" vertical="top"/>
      <protection locked="0"/>
    </xf>
    <xf numFmtId="9" fontId="7" fillId="9" borderId="3" xfId="12" applyFont="1" applyFill="1" applyBorder="1" applyAlignment="1" applyProtection="1">
      <alignment horizontal="center" vertical="top"/>
      <protection locked="0"/>
    </xf>
    <xf numFmtId="9" fontId="7" fillId="9" borderId="4" xfId="12" applyFont="1" applyFill="1" applyBorder="1" applyAlignment="1" applyProtection="1">
      <alignment horizontal="center" vertical="top"/>
      <protection locked="0"/>
    </xf>
    <xf numFmtId="9" fontId="7" fillId="9" borderId="2" xfId="12" applyFont="1" applyFill="1" applyBorder="1" applyAlignment="1" applyProtection="1">
      <alignment horizontal="center" vertical="top"/>
      <protection locked="0"/>
    </xf>
    <xf numFmtId="171" fontId="7" fillId="9" borderId="3" xfId="12" applyNumberFormat="1" applyFont="1" applyFill="1" applyBorder="1" applyAlignment="1" applyProtection="1">
      <alignment horizontal="center" vertical="top"/>
      <protection locked="0"/>
    </xf>
    <xf numFmtId="171" fontId="7" fillId="9" borderId="4" xfId="12" applyNumberFormat="1" applyFont="1" applyFill="1" applyBorder="1" applyAlignment="1" applyProtection="1">
      <alignment horizontal="center" vertical="top"/>
      <protection locked="0"/>
    </xf>
    <xf numFmtId="0" fontId="7" fillId="9" borderId="2" xfId="0" applyFont="1" applyFill="1" applyBorder="1" applyAlignment="1" applyProtection="1">
      <alignment horizontal="center" vertical="center" wrapText="1"/>
    </xf>
    <xf numFmtId="0" fontId="7" fillId="9" borderId="3" xfId="6" applyNumberFormat="1" applyFont="1" applyFill="1" applyBorder="1" applyAlignment="1" applyProtection="1">
      <alignment horizontal="center" vertical="center" wrapText="1"/>
      <protection locked="0"/>
    </xf>
    <xf numFmtId="0" fontId="7" fillId="9" borderId="4" xfId="6" applyNumberFormat="1" applyFont="1" applyFill="1" applyBorder="1" applyAlignment="1" applyProtection="1">
      <alignment horizontal="center" vertical="center" wrapText="1"/>
      <protection locked="0"/>
    </xf>
    <xf numFmtId="0" fontId="7" fillId="9" borderId="2" xfId="6" applyNumberFormat="1" applyFont="1" applyFill="1" applyBorder="1" applyAlignment="1" applyProtection="1">
      <alignment horizontal="center" vertical="center" wrapText="1"/>
      <protection locked="0"/>
    </xf>
    <xf numFmtId="9" fontId="6" fillId="0" borderId="1" xfId="9" applyNumberFormat="1" applyFont="1" applyFill="1" applyBorder="1" applyAlignment="1" applyProtection="1">
      <alignment horizontal="left" vertical="center" wrapText="1"/>
      <protection locked="0"/>
    </xf>
    <xf numFmtId="0" fontId="6" fillId="8" borderId="3" xfId="9" applyNumberFormat="1" applyFont="1" applyFill="1" applyBorder="1" applyAlignment="1" applyProtection="1">
      <alignment horizontal="center" vertical="center" textRotation="90" wrapText="1"/>
      <protection locked="0"/>
    </xf>
    <xf numFmtId="0" fontId="6" fillId="8" borderId="4" xfId="9" applyNumberFormat="1" applyFont="1" applyFill="1" applyBorder="1" applyAlignment="1" applyProtection="1">
      <alignment horizontal="center" vertical="center" textRotation="90" wrapText="1"/>
      <protection locked="0"/>
    </xf>
    <xf numFmtId="0" fontId="6" fillId="8" borderId="2" xfId="9" applyNumberFormat="1" applyFont="1" applyFill="1" applyBorder="1" applyAlignment="1" applyProtection="1">
      <alignment horizontal="center" vertical="center" textRotation="90" wrapText="1"/>
      <protection locked="0"/>
    </xf>
    <xf numFmtId="0" fontId="26" fillId="8" borderId="1" xfId="0" applyFont="1" applyFill="1" applyBorder="1" applyAlignment="1" applyProtection="1">
      <alignment horizontal="center" vertical="top" wrapText="1"/>
      <protection locked="0"/>
    </xf>
    <xf numFmtId="3" fontId="6" fillId="8" borderId="3" xfId="9" applyNumberFormat="1" applyFont="1" applyFill="1" applyBorder="1" applyAlignment="1" applyProtection="1">
      <alignment horizontal="center" vertical="center" textRotation="90" wrapText="1"/>
      <protection locked="0"/>
    </xf>
    <xf numFmtId="3" fontId="6" fillId="8" borderId="4" xfId="9" applyNumberFormat="1" applyFont="1" applyFill="1" applyBorder="1" applyAlignment="1" applyProtection="1">
      <alignment horizontal="center" vertical="center" textRotation="90" wrapText="1"/>
      <protection locked="0"/>
    </xf>
    <xf numFmtId="3" fontId="6" fillId="8" borderId="2" xfId="9" applyNumberFormat="1" applyFont="1" applyFill="1" applyBorder="1" applyAlignment="1" applyProtection="1">
      <alignment horizontal="center" vertical="center" textRotation="90" wrapText="1"/>
      <protection locked="0"/>
    </xf>
    <xf numFmtId="49" fontId="6" fillId="8" borderId="3" xfId="9" applyNumberFormat="1" applyFont="1" applyFill="1" applyBorder="1" applyAlignment="1" applyProtection="1">
      <alignment horizontal="center" vertical="top" wrapText="1"/>
      <protection locked="0"/>
    </xf>
    <xf numFmtId="49" fontId="6" fillId="8" borderId="2" xfId="9" applyNumberFormat="1" applyFont="1" applyFill="1" applyBorder="1" applyAlignment="1" applyProtection="1">
      <alignment horizontal="center" vertical="top" wrapText="1"/>
      <protection locked="0"/>
    </xf>
    <xf numFmtId="0" fontId="6" fillId="0" borderId="1" xfId="9" applyNumberFormat="1" applyFont="1" applyFill="1" applyBorder="1" applyAlignment="1" applyProtection="1">
      <alignment horizontal="left" vertical="center" wrapText="1"/>
      <protection locked="0"/>
    </xf>
    <xf numFmtId="1" fontId="6" fillId="0" borderId="1" xfId="9" applyNumberFormat="1" applyFont="1" applyFill="1" applyBorder="1" applyAlignment="1" applyProtection="1">
      <alignment horizontal="left" vertical="center" wrapText="1"/>
      <protection locked="0"/>
    </xf>
    <xf numFmtId="17" fontId="6" fillId="0" borderId="1" xfId="9" applyNumberFormat="1" applyFont="1" applyFill="1" applyBorder="1" applyAlignment="1" applyProtection="1">
      <alignment horizontal="left" vertical="center" wrapText="1"/>
      <protection locked="0"/>
    </xf>
    <xf numFmtId="49" fontId="6" fillId="8" borderId="3" xfId="9" applyNumberFormat="1" applyFont="1" applyFill="1" applyBorder="1" applyAlignment="1" applyProtection="1">
      <alignment horizontal="center" vertical="center" wrapText="1"/>
      <protection locked="0"/>
    </xf>
    <xf numFmtId="49" fontId="6" fillId="8" borderId="4" xfId="9" applyNumberFormat="1" applyFont="1" applyFill="1" applyBorder="1" applyAlignment="1" applyProtection="1">
      <alignment horizontal="center" vertical="center" wrapText="1"/>
      <protection locked="0"/>
    </xf>
    <xf numFmtId="49" fontId="6" fillId="8" borderId="2" xfId="9" applyNumberFormat="1" applyFont="1" applyFill="1" applyBorder="1" applyAlignment="1" applyProtection="1">
      <alignment horizontal="center" vertical="center" wrapText="1"/>
      <protection locked="0"/>
    </xf>
    <xf numFmtId="0" fontId="6" fillId="8" borderId="1" xfId="9" applyNumberFormat="1" applyFont="1" applyFill="1" applyBorder="1" applyAlignment="1" applyProtection="1">
      <alignment horizontal="center" vertical="top" wrapText="1"/>
      <protection locked="0"/>
    </xf>
    <xf numFmtId="0" fontId="7" fillId="9" borderId="1" xfId="12" applyNumberFormat="1" applyFont="1" applyFill="1" applyBorder="1" applyAlignment="1" applyProtection="1">
      <alignment horizontal="center" vertical="top"/>
      <protection locked="0"/>
    </xf>
    <xf numFmtId="0" fontId="6" fillId="10" borderId="3" xfId="9" applyNumberFormat="1" applyFont="1" applyFill="1" applyBorder="1" applyAlignment="1" applyProtection="1">
      <alignment horizontal="center" vertical="top" wrapText="1"/>
      <protection locked="0"/>
    </xf>
    <xf numFmtId="0" fontId="6" fillId="10" borderId="4" xfId="9" applyNumberFormat="1" applyFont="1" applyFill="1" applyBorder="1" applyAlignment="1" applyProtection="1">
      <alignment horizontal="center" vertical="top" wrapText="1"/>
      <protection locked="0"/>
    </xf>
    <xf numFmtId="0" fontId="6" fillId="10" borderId="2" xfId="9" applyNumberFormat="1" applyFont="1" applyFill="1" applyBorder="1" applyAlignment="1" applyProtection="1">
      <alignment horizontal="center" vertical="top" wrapText="1"/>
      <protection locked="0"/>
    </xf>
    <xf numFmtId="9" fontId="6" fillId="10" borderId="1" xfId="12" applyFont="1" applyFill="1" applyBorder="1" applyAlignment="1" applyProtection="1">
      <alignment horizontal="center" vertical="top" wrapText="1"/>
      <protection locked="0"/>
    </xf>
    <xf numFmtId="9" fontId="7" fillId="10" borderId="3" xfId="12" applyFont="1" applyFill="1" applyBorder="1" applyAlignment="1" applyProtection="1">
      <alignment horizontal="center" vertical="top"/>
      <protection locked="0"/>
    </xf>
    <xf numFmtId="9" fontId="7" fillId="10" borderId="4" xfId="12" applyFont="1" applyFill="1" applyBorder="1" applyAlignment="1" applyProtection="1">
      <alignment horizontal="center" vertical="top"/>
      <protection locked="0"/>
    </xf>
    <xf numFmtId="9" fontId="7" fillId="10" borderId="2" xfId="12" applyFont="1" applyFill="1" applyBorder="1" applyAlignment="1" applyProtection="1">
      <alignment horizontal="center" vertical="top"/>
      <protection locked="0"/>
    </xf>
    <xf numFmtId="0" fontId="7" fillId="10" borderId="6" xfId="0" applyFont="1" applyFill="1" applyBorder="1" applyAlignment="1" applyProtection="1">
      <alignment horizontal="center" vertical="top" wrapText="1"/>
      <protection locked="0"/>
    </xf>
    <xf numFmtId="0" fontId="7" fillId="10" borderId="10" xfId="0" applyFont="1" applyFill="1" applyBorder="1" applyAlignment="1" applyProtection="1">
      <alignment horizontal="center" vertical="top" wrapText="1"/>
      <protection locked="0"/>
    </xf>
    <xf numFmtId="0" fontId="7" fillId="10" borderId="9" xfId="0" applyFont="1" applyFill="1" applyBorder="1" applyAlignment="1" applyProtection="1">
      <alignment horizontal="center" vertical="top" wrapText="1"/>
      <protection locked="0"/>
    </xf>
    <xf numFmtId="49" fontId="6" fillId="10" borderId="3" xfId="9" applyNumberFormat="1" applyFont="1" applyFill="1" applyBorder="1" applyAlignment="1" applyProtection="1">
      <alignment horizontal="center" vertical="top" wrapText="1"/>
      <protection locked="0"/>
    </xf>
    <xf numFmtId="49" fontId="6" fillId="10" borderId="2" xfId="9" applyNumberFormat="1" applyFont="1" applyFill="1" applyBorder="1" applyAlignment="1" applyProtection="1">
      <alignment horizontal="center" vertical="top" wrapText="1"/>
      <protection locked="0"/>
    </xf>
    <xf numFmtId="1" fontId="7" fillId="10" borderId="3" xfId="12" applyNumberFormat="1" applyFont="1" applyFill="1" applyBorder="1" applyAlignment="1" applyProtection="1">
      <alignment horizontal="center" vertical="top" wrapText="1"/>
      <protection locked="0"/>
    </xf>
    <xf numFmtId="1" fontId="7" fillId="10" borderId="4" xfId="12" applyNumberFormat="1" applyFont="1" applyFill="1" applyBorder="1" applyAlignment="1" applyProtection="1">
      <alignment horizontal="center" vertical="top" wrapText="1"/>
      <protection locked="0"/>
    </xf>
    <xf numFmtId="1" fontId="7" fillId="10" borderId="2" xfId="12" applyNumberFormat="1" applyFont="1" applyFill="1" applyBorder="1" applyAlignment="1" applyProtection="1">
      <alignment horizontal="center" vertical="top" wrapText="1"/>
      <protection locked="0"/>
    </xf>
    <xf numFmtId="3" fontId="6" fillId="10" borderId="3" xfId="10" applyNumberFormat="1" applyFont="1" applyFill="1" applyBorder="1" applyAlignment="1" applyProtection="1">
      <alignment horizontal="center" vertical="top" wrapText="1"/>
      <protection locked="0"/>
    </xf>
    <xf numFmtId="3" fontId="6" fillId="10" borderId="4" xfId="10" applyNumberFormat="1" applyFont="1" applyFill="1" applyBorder="1" applyAlignment="1" applyProtection="1">
      <alignment horizontal="center" vertical="top" wrapText="1"/>
      <protection locked="0"/>
    </xf>
    <xf numFmtId="3" fontId="6" fillId="10" borderId="2" xfId="10" applyNumberFormat="1" applyFont="1" applyFill="1" applyBorder="1" applyAlignment="1" applyProtection="1">
      <alignment horizontal="center" vertical="top" wrapText="1"/>
      <protection locked="0"/>
    </xf>
    <xf numFmtId="9" fontId="7" fillId="9" borderId="3" xfId="12" applyFont="1" applyFill="1" applyBorder="1" applyAlignment="1" applyProtection="1">
      <alignment horizontal="center" vertical="center"/>
      <protection locked="0"/>
    </xf>
    <xf numFmtId="9" fontId="7" fillId="9" borderId="4" xfId="12" applyFont="1" applyFill="1" applyBorder="1" applyAlignment="1" applyProtection="1">
      <alignment horizontal="center" vertical="center"/>
      <protection locked="0"/>
    </xf>
    <xf numFmtId="9" fontId="7" fillId="9" borderId="2" xfId="12" applyFont="1" applyFill="1" applyBorder="1" applyAlignment="1" applyProtection="1">
      <alignment horizontal="center" vertical="center"/>
      <protection locked="0"/>
    </xf>
    <xf numFmtId="171" fontId="7" fillId="10" borderId="3" xfId="12" applyNumberFormat="1" applyFont="1" applyFill="1" applyBorder="1" applyAlignment="1" applyProtection="1">
      <alignment horizontal="center" vertical="top"/>
      <protection locked="0"/>
    </xf>
    <xf numFmtId="171" fontId="7" fillId="10" borderId="4" xfId="12" applyNumberFormat="1" applyFont="1" applyFill="1" applyBorder="1" applyAlignment="1" applyProtection="1">
      <alignment horizontal="center" vertical="top"/>
      <protection locked="0"/>
    </xf>
    <xf numFmtId="171" fontId="7" fillId="10" borderId="2" xfId="12" applyNumberFormat="1" applyFont="1" applyFill="1" applyBorder="1" applyAlignment="1" applyProtection="1">
      <alignment horizontal="center" vertical="top"/>
      <protection locked="0"/>
    </xf>
    <xf numFmtId="9" fontId="7" fillId="10" borderId="3" xfId="0" applyNumberFormat="1" applyFont="1" applyFill="1" applyBorder="1" applyAlignment="1" applyProtection="1">
      <alignment horizontal="center" vertical="top" wrapText="1"/>
      <protection locked="0"/>
    </xf>
    <xf numFmtId="9" fontId="7" fillId="10" borderId="4" xfId="0" applyNumberFormat="1" applyFont="1" applyFill="1" applyBorder="1" applyAlignment="1" applyProtection="1">
      <alignment horizontal="center" vertical="top" wrapText="1"/>
      <protection locked="0"/>
    </xf>
    <xf numFmtId="9" fontId="7" fillId="10" borderId="2" xfId="0" applyNumberFormat="1" applyFont="1" applyFill="1" applyBorder="1" applyAlignment="1" applyProtection="1">
      <alignment horizontal="center" vertical="top" wrapText="1"/>
      <protection locked="0"/>
    </xf>
    <xf numFmtId="2" fontId="6" fillId="10" borderId="3" xfId="12" applyNumberFormat="1" applyFont="1" applyFill="1" applyBorder="1" applyAlignment="1" applyProtection="1">
      <alignment horizontal="center" vertical="top"/>
      <protection locked="0"/>
    </xf>
    <xf numFmtId="2" fontId="6" fillId="10" borderId="4" xfId="12" applyNumberFormat="1" applyFont="1" applyFill="1" applyBorder="1" applyAlignment="1" applyProtection="1">
      <alignment horizontal="center" vertical="top"/>
      <protection locked="0"/>
    </xf>
    <xf numFmtId="2" fontId="6" fillId="10" borderId="2" xfId="12" applyNumberFormat="1" applyFont="1" applyFill="1" applyBorder="1" applyAlignment="1" applyProtection="1">
      <alignment horizontal="center" vertical="top"/>
      <protection locked="0"/>
    </xf>
    <xf numFmtId="9" fontId="7" fillId="10" borderId="3" xfId="0" applyNumberFormat="1" applyFont="1" applyFill="1" applyBorder="1" applyAlignment="1" applyProtection="1">
      <alignment horizontal="center" vertical="center" wrapText="1"/>
      <protection locked="0"/>
    </xf>
    <xf numFmtId="9" fontId="7" fillId="10" borderId="4" xfId="0" applyNumberFormat="1" applyFont="1" applyFill="1" applyBorder="1" applyAlignment="1" applyProtection="1">
      <alignment horizontal="center" vertical="center" wrapText="1"/>
      <protection locked="0"/>
    </xf>
    <xf numFmtId="9" fontId="7" fillId="10" borderId="2" xfId="0" applyNumberFormat="1" applyFont="1" applyFill="1" applyBorder="1" applyAlignment="1" applyProtection="1">
      <alignment horizontal="center" vertical="center" wrapText="1"/>
      <protection locked="0"/>
    </xf>
    <xf numFmtId="0" fontId="7" fillId="9" borderId="3" xfId="0" applyFont="1" applyFill="1" applyBorder="1" applyAlignment="1">
      <alignment horizontal="center" vertical="top" wrapText="1"/>
    </xf>
    <xf numFmtId="0" fontId="7" fillId="9" borderId="4" xfId="0" applyFont="1" applyFill="1" applyBorder="1" applyAlignment="1">
      <alignment horizontal="center" vertical="top" wrapText="1"/>
    </xf>
    <xf numFmtId="0" fontId="7" fillId="9" borderId="2" xfId="0" applyFont="1" applyFill="1" applyBorder="1" applyAlignment="1">
      <alignment horizontal="center" vertical="top" wrapText="1"/>
    </xf>
    <xf numFmtId="9" fontId="7" fillId="9" borderId="4" xfId="12" applyFont="1" applyFill="1" applyBorder="1" applyAlignment="1" applyProtection="1">
      <alignment horizontal="center" vertical="center" wrapText="1"/>
      <protection locked="0"/>
    </xf>
    <xf numFmtId="9" fontId="7" fillId="10" borderId="3" xfId="12" applyFont="1" applyFill="1" applyBorder="1" applyAlignment="1" applyProtection="1">
      <alignment horizontal="center" vertical="center" wrapText="1"/>
      <protection locked="0"/>
    </xf>
    <xf numFmtId="9" fontId="7" fillId="10" borderId="2" xfId="12" applyFont="1" applyFill="1" applyBorder="1" applyAlignment="1" applyProtection="1">
      <alignment horizontal="center" vertical="center" wrapText="1"/>
      <protection locked="0"/>
    </xf>
    <xf numFmtId="0" fontId="25" fillId="9" borderId="3" xfId="3" applyFont="1" applyFill="1" applyBorder="1" applyAlignment="1" applyProtection="1">
      <alignment horizontal="center" vertical="top" wrapText="1"/>
      <protection locked="0"/>
    </xf>
    <xf numFmtId="0" fontId="25" fillId="9" borderId="4" xfId="3" applyFont="1" applyFill="1" applyBorder="1" applyAlignment="1" applyProtection="1">
      <alignment horizontal="center" vertical="top" wrapText="1"/>
      <protection locked="0"/>
    </xf>
    <xf numFmtId="0" fontId="25" fillId="9" borderId="2" xfId="3" applyFont="1" applyFill="1" applyBorder="1" applyAlignment="1" applyProtection="1">
      <alignment horizontal="center" vertical="top" wrapText="1"/>
      <protection locked="0"/>
    </xf>
    <xf numFmtId="0" fontId="24" fillId="9" borderId="3" xfId="0" applyFont="1" applyFill="1" applyBorder="1" applyAlignment="1" applyProtection="1">
      <alignment horizontal="center" vertical="top" wrapText="1"/>
      <protection locked="0"/>
    </xf>
    <xf numFmtId="0" fontId="24" fillId="9" borderId="4" xfId="0" applyFont="1" applyFill="1" applyBorder="1" applyAlignment="1" applyProtection="1">
      <alignment horizontal="center" vertical="top" wrapText="1"/>
      <protection locked="0"/>
    </xf>
    <xf numFmtId="0" fontId="24" fillId="9" borderId="2" xfId="0" applyFont="1" applyFill="1" applyBorder="1" applyAlignment="1" applyProtection="1">
      <alignment horizontal="center" vertical="top" wrapText="1"/>
      <protection locked="0"/>
    </xf>
    <xf numFmtId="168" fontId="25" fillId="9" borderId="3" xfId="3" applyNumberFormat="1" applyFont="1" applyFill="1" applyBorder="1" applyAlignment="1" applyProtection="1">
      <alignment horizontal="center" vertical="center" wrapText="1"/>
      <protection locked="0"/>
    </xf>
    <xf numFmtId="168" fontId="25" fillId="9" borderId="4" xfId="3" applyNumberFormat="1" applyFont="1" applyFill="1" applyBorder="1" applyAlignment="1" applyProtection="1">
      <alignment horizontal="center" vertical="center" wrapText="1"/>
      <protection locked="0"/>
    </xf>
    <xf numFmtId="168" fontId="25" fillId="9" borderId="2" xfId="3" applyNumberFormat="1" applyFont="1" applyFill="1" applyBorder="1" applyAlignment="1" applyProtection="1">
      <alignment horizontal="center" vertical="center" wrapText="1"/>
      <protection locked="0"/>
    </xf>
    <xf numFmtId="0" fontId="9" fillId="9" borderId="1" xfId="0" applyFont="1" applyFill="1" applyBorder="1" applyAlignment="1">
      <alignment horizontal="center" vertical="center" wrapText="1" readingOrder="1"/>
    </xf>
    <xf numFmtId="9" fontId="7" fillId="10" borderId="4" xfId="12"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9" fontId="7" fillId="10" borderId="1" xfId="0" applyNumberFormat="1" applyFont="1" applyFill="1" applyBorder="1" applyAlignment="1" applyProtection="1">
      <alignment horizontal="center" vertical="center" wrapText="1"/>
      <protection locked="0"/>
    </xf>
    <xf numFmtId="178" fontId="7" fillId="10" borderId="3" xfId="12" applyNumberFormat="1" applyFont="1" applyFill="1" applyBorder="1" applyAlignment="1" applyProtection="1">
      <alignment horizontal="center" vertical="center" wrapText="1"/>
      <protection locked="0"/>
    </xf>
    <xf numFmtId="178" fontId="7" fillId="10" borderId="4" xfId="12" applyNumberFormat="1" applyFont="1" applyFill="1" applyBorder="1" applyAlignment="1" applyProtection="1">
      <alignment horizontal="center" vertical="center" wrapText="1"/>
      <protection locked="0"/>
    </xf>
    <xf numFmtId="178" fontId="7" fillId="10" borderId="2" xfId="12" applyNumberFormat="1" applyFont="1" applyFill="1" applyBorder="1" applyAlignment="1" applyProtection="1">
      <alignment horizontal="center" vertical="center" wrapText="1"/>
      <protection locked="0"/>
    </xf>
    <xf numFmtId="0" fontId="24" fillId="9" borderId="3" xfId="0" applyFont="1" applyFill="1" applyBorder="1" applyAlignment="1">
      <alignment horizontal="justify" vertical="justify" wrapText="1"/>
    </xf>
    <xf numFmtId="0" fontId="24" fillId="9" borderId="2" xfId="0" applyFont="1" applyFill="1" applyBorder="1" applyAlignment="1">
      <alignment horizontal="justify" vertical="justify" wrapText="1"/>
    </xf>
    <xf numFmtId="0" fontId="24" fillId="11" borderId="1" xfId="0" applyFont="1" applyFill="1" applyBorder="1" applyAlignment="1" applyProtection="1">
      <alignment horizontal="center" vertical="top" wrapText="1"/>
      <protection locked="0"/>
    </xf>
    <xf numFmtId="9" fontId="24" fillId="11" borderId="1" xfId="12" applyFont="1" applyFill="1" applyBorder="1" applyAlignment="1" applyProtection="1">
      <alignment horizontal="center" vertical="top"/>
      <protection locked="0"/>
    </xf>
    <xf numFmtId="9" fontId="7" fillId="9" borderId="1" xfId="12" applyFont="1" applyFill="1" applyBorder="1" applyAlignment="1" applyProtection="1">
      <alignment horizontal="center" vertical="center" wrapText="1"/>
      <protection locked="0"/>
    </xf>
    <xf numFmtId="49" fontId="7" fillId="9" borderId="1" xfId="9" applyNumberFormat="1" applyFont="1" applyFill="1" applyBorder="1" applyAlignment="1" applyProtection="1">
      <alignment horizontal="center" vertical="center" wrapText="1"/>
      <protection locked="0"/>
    </xf>
    <xf numFmtId="0" fontId="26" fillId="8" borderId="1" xfId="0" applyFont="1" applyFill="1" applyBorder="1" applyAlignment="1" applyProtection="1">
      <alignment horizontal="center"/>
      <protection locked="0"/>
    </xf>
    <xf numFmtId="9" fontId="26" fillId="8" borderId="1" xfId="12" applyFont="1" applyFill="1" applyBorder="1" applyAlignment="1" applyProtection="1">
      <alignment horizontal="center"/>
      <protection locked="0"/>
    </xf>
    <xf numFmtId="0" fontId="24" fillId="0" borderId="1" xfId="0" applyFont="1" applyFill="1" applyBorder="1" applyAlignment="1" applyProtection="1">
      <alignment horizontal="center"/>
      <protection locked="0"/>
    </xf>
    <xf numFmtId="0" fontId="24" fillId="9" borderId="1" xfId="0" applyFont="1" applyFill="1" applyBorder="1" applyAlignment="1">
      <alignment horizontal="center" vertical="center" wrapText="1"/>
    </xf>
    <xf numFmtId="0" fontId="24" fillId="9"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protection locked="0"/>
    </xf>
    <xf numFmtId="167" fontId="24" fillId="9" borderId="3" xfId="0" applyNumberFormat="1" applyFont="1" applyFill="1" applyBorder="1" applyAlignment="1">
      <alignment horizontal="center" vertical="top" wrapText="1"/>
    </xf>
    <xf numFmtId="167" fontId="24" fillId="9" borderId="4" xfId="0" applyNumberFormat="1" applyFont="1" applyFill="1" applyBorder="1" applyAlignment="1">
      <alignment horizontal="center" vertical="top" wrapText="1"/>
    </xf>
    <xf numFmtId="167" fontId="24" fillId="9" borderId="2" xfId="0" applyNumberFormat="1" applyFont="1" applyFill="1" applyBorder="1" applyAlignment="1">
      <alignment horizontal="center" vertical="top" wrapText="1"/>
    </xf>
    <xf numFmtId="0" fontId="24" fillId="9" borderId="2" xfId="0" applyFont="1" applyFill="1" applyBorder="1"/>
    <xf numFmtId="0" fontId="24" fillId="9" borderId="3" xfId="0" applyFont="1" applyFill="1" applyBorder="1" applyAlignment="1" applyProtection="1">
      <alignment horizontal="center" vertical="center" wrapText="1"/>
      <protection locked="0"/>
    </xf>
    <xf numFmtId="0" fontId="24" fillId="9" borderId="4"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167" fontId="7" fillId="9" borderId="3" xfId="0" applyNumberFormat="1" applyFont="1" applyFill="1" applyBorder="1" applyAlignment="1" applyProtection="1">
      <alignment horizontal="left" vertical="top" wrapText="1"/>
    </xf>
    <xf numFmtId="167" fontId="7" fillId="9" borderId="2" xfId="0" applyNumberFormat="1" applyFont="1" applyFill="1" applyBorder="1" applyAlignment="1" applyProtection="1">
      <alignment horizontal="left" vertical="top" wrapText="1"/>
    </xf>
    <xf numFmtId="0" fontId="7" fillId="9" borderId="1" xfId="12" applyNumberFormat="1" applyFont="1" applyFill="1" applyBorder="1" applyAlignment="1" applyProtection="1">
      <alignment horizontal="center" vertical="top" wrapText="1"/>
      <protection locked="0"/>
    </xf>
    <xf numFmtId="178" fontId="7" fillId="10" borderId="3" xfId="12" applyNumberFormat="1" applyFont="1" applyFill="1" applyBorder="1" applyAlignment="1" applyProtection="1">
      <alignment horizontal="center" vertical="top" wrapText="1"/>
      <protection locked="0"/>
    </xf>
    <xf numFmtId="178" fontId="7" fillId="10" borderId="2" xfId="12" applyNumberFormat="1" applyFont="1" applyFill="1" applyBorder="1" applyAlignment="1" applyProtection="1">
      <alignment horizontal="center" vertical="top" wrapText="1"/>
      <protection locked="0"/>
    </xf>
    <xf numFmtId="9" fontId="7" fillId="10" borderId="3" xfId="12" applyNumberFormat="1" applyFont="1" applyFill="1" applyBorder="1" applyAlignment="1" applyProtection="1">
      <alignment horizontal="center" vertical="top" wrapText="1"/>
      <protection locked="0"/>
    </xf>
    <xf numFmtId="10" fontId="7" fillId="9" borderId="3" xfId="12" applyNumberFormat="1" applyFont="1" applyFill="1" applyBorder="1" applyAlignment="1" applyProtection="1">
      <alignment horizontal="center" vertical="center"/>
      <protection locked="0"/>
    </xf>
    <xf numFmtId="10" fontId="7" fillId="9" borderId="4" xfId="12" applyNumberFormat="1" applyFont="1" applyFill="1" applyBorder="1" applyAlignment="1" applyProtection="1">
      <alignment horizontal="center" vertical="center"/>
      <protection locked="0"/>
    </xf>
    <xf numFmtId="10" fontId="7" fillId="9" borderId="2" xfId="12" applyNumberFormat="1" applyFont="1" applyFill="1" applyBorder="1" applyAlignment="1" applyProtection="1">
      <alignment horizontal="center" vertical="center"/>
      <protection locked="0"/>
    </xf>
    <xf numFmtId="9" fontId="9" fillId="10" borderId="3" xfId="0" applyNumberFormat="1" applyFont="1" applyFill="1" applyBorder="1" applyAlignment="1">
      <alignment horizontal="center" vertical="top" wrapText="1"/>
    </xf>
    <xf numFmtId="0" fontId="9" fillId="10" borderId="4" xfId="0" applyNumberFormat="1" applyFont="1" applyFill="1" applyBorder="1" applyAlignment="1">
      <alignment horizontal="center" vertical="top" wrapText="1"/>
    </xf>
    <xf numFmtId="9" fontId="7" fillId="10" borderId="3" xfId="0" applyNumberFormat="1" applyFont="1" applyFill="1" applyBorder="1" applyAlignment="1" applyProtection="1">
      <alignment horizontal="center" vertical="top"/>
      <protection locked="0"/>
    </xf>
    <xf numFmtId="9" fontId="7" fillId="10" borderId="2" xfId="0" applyNumberFormat="1" applyFont="1" applyFill="1" applyBorder="1" applyAlignment="1" applyProtection="1">
      <alignment horizontal="center" vertical="top"/>
      <protection locked="0"/>
    </xf>
    <xf numFmtId="0" fontId="9" fillId="9" borderId="3" xfId="0" applyFont="1" applyFill="1" applyBorder="1" applyAlignment="1">
      <alignment horizontal="justify" vertical="center" wrapText="1"/>
    </xf>
    <xf numFmtId="0" fontId="9" fillId="9" borderId="2" xfId="0" applyFont="1" applyFill="1" applyBorder="1" applyAlignment="1">
      <alignment horizontal="justify" vertical="center" wrapText="1"/>
    </xf>
    <xf numFmtId="9" fontId="7" fillId="9" borderId="3" xfId="12" applyNumberFormat="1" applyFont="1" applyFill="1" applyBorder="1" applyAlignment="1" applyProtection="1">
      <alignment horizontal="center" vertical="top" wrapText="1"/>
      <protection locked="0"/>
    </xf>
    <xf numFmtId="9" fontId="7" fillId="9" borderId="2" xfId="12" applyNumberFormat="1" applyFont="1" applyFill="1" applyBorder="1" applyAlignment="1" applyProtection="1">
      <alignment horizontal="center" vertical="top" wrapText="1"/>
      <protection locked="0"/>
    </xf>
    <xf numFmtId="0" fontId="7" fillId="10" borderId="4" xfId="0" applyFont="1" applyFill="1" applyBorder="1" applyAlignment="1" applyProtection="1">
      <alignment horizontal="center" vertical="top"/>
      <protection locked="0"/>
    </xf>
    <xf numFmtId="0" fontId="7" fillId="10" borderId="2" xfId="0" applyFont="1" applyFill="1" applyBorder="1" applyAlignment="1" applyProtection="1">
      <alignment horizontal="center" vertical="top"/>
      <protection locked="0"/>
    </xf>
    <xf numFmtId="0" fontId="24" fillId="10" borderId="5" xfId="0" applyFont="1" applyFill="1" applyBorder="1" applyAlignment="1" applyProtection="1">
      <alignment horizontal="center" vertical="top"/>
      <protection locked="0"/>
    </xf>
    <xf numFmtId="0" fontId="24" fillId="10" borderId="8" xfId="0" applyFont="1" applyFill="1" applyBorder="1" applyAlignment="1" applyProtection="1">
      <alignment horizontal="center" vertical="top"/>
      <protection locked="0"/>
    </xf>
    <xf numFmtId="9" fontId="24" fillId="10" borderId="1" xfId="12" applyFont="1" applyFill="1" applyBorder="1" applyAlignment="1" applyProtection="1">
      <alignment horizontal="center" vertical="center"/>
      <protection locked="0"/>
    </xf>
    <xf numFmtId="0" fontId="6" fillId="3" borderId="3" xfId="9" applyNumberFormat="1" applyFont="1" applyFill="1" applyBorder="1" applyAlignment="1" applyProtection="1">
      <alignment horizontal="center" vertical="center" wrapText="1"/>
    </xf>
    <xf numFmtId="0" fontId="6" fillId="3" borderId="4" xfId="9" applyNumberFormat="1" applyFont="1" applyFill="1" applyBorder="1" applyAlignment="1" applyProtection="1">
      <alignment horizontal="center" vertical="center" wrapText="1"/>
    </xf>
    <xf numFmtId="0" fontId="6" fillId="3" borderId="2" xfId="9" applyNumberFormat="1" applyFont="1" applyFill="1" applyBorder="1" applyAlignment="1" applyProtection="1">
      <alignment horizontal="center" vertical="center" wrapText="1"/>
    </xf>
    <xf numFmtId="49" fontId="13" fillId="9" borderId="1" xfId="9" applyNumberFormat="1" applyFont="1" applyFill="1" applyBorder="1" applyAlignment="1" applyProtection="1">
      <alignment horizontal="center" vertical="top" wrapText="1"/>
      <protection locked="0"/>
    </xf>
    <xf numFmtId="0" fontId="11" fillId="8" borderId="5" xfId="0" applyFont="1" applyFill="1" applyBorder="1" applyAlignment="1" applyProtection="1">
      <alignment horizontal="center" vertical="top"/>
      <protection locked="0"/>
    </xf>
    <xf numFmtId="0" fontId="11" fillId="8" borderId="8" xfId="0" applyFont="1" applyFill="1" applyBorder="1" applyAlignment="1" applyProtection="1">
      <alignment horizontal="center" vertical="top"/>
      <protection locked="0"/>
    </xf>
    <xf numFmtId="168" fontId="11" fillId="8" borderId="1" xfId="0" applyNumberFormat="1" applyFont="1" applyFill="1" applyBorder="1" applyAlignment="1" applyProtection="1">
      <alignment horizontal="center" vertical="top"/>
      <protection locked="0"/>
    </xf>
    <xf numFmtId="0" fontId="11" fillId="8" borderId="1" xfId="0" applyFont="1" applyFill="1" applyBorder="1" applyAlignment="1" applyProtection="1">
      <alignment horizontal="center" vertical="top"/>
      <protection locked="0"/>
    </xf>
    <xf numFmtId="9" fontId="24" fillId="19" borderId="1" xfId="0" applyNumberFormat="1" applyFont="1" applyFill="1" applyBorder="1" applyAlignment="1" applyProtection="1">
      <alignment horizontal="center" vertical="top"/>
      <protection locked="0"/>
    </xf>
    <xf numFmtId="1" fontId="6" fillId="3" borderId="1" xfId="9" applyNumberFormat="1" applyFont="1" applyFill="1" applyBorder="1" applyAlignment="1" applyProtection="1">
      <alignment horizontal="center" vertical="center" textRotation="90" wrapText="1"/>
      <protection locked="0"/>
    </xf>
    <xf numFmtId="0" fontId="6" fillId="0" borderId="10" xfId="9" applyNumberFormat="1" applyFont="1" applyFill="1" applyBorder="1" applyAlignment="1" applyProtection="1">
      <alignment horizontal="center" vertical="center" wrapText="1"/>
      <protection locked="0"/>
    </xf>
    <xf numFmtId="0" fontId="6" fillId="0" borderId="0" xfId="9" applyNumberFormat="1" applyFont="1" applyFill="1" applyBorder="1" applyAlignment="1" applyProtection="1">
      <alignment horizontal="center" vertical="center" wrapText="1"/>
      <protection locked="0"/>
    </xf>
    <xf numFmtId="9" fontId="6" fillId="0" borderId="5" xfId="9" applyNumberFormat="1" applyFont="1" applyFill="1" applyBorder="1" applyAlignment="1" applyProtection="1">
      <alignment horizontal="left" vertical="center" wrapText="1"/>
      <protection locked="0"/>
    </xf>
    <xf numFmtId="9" fontId="6" fillId="0" borderId="17" xfId="9" applyNumberFormat="1" applyFont="1" applyFill="1" applyBorder="1" applyAlignment="1" applyProtection="1">
      <alignment horizontal="left" vertical="center" wrapText="1"/>
      <protection locked="0"/>
    </xf>
    <xf numFmtId="9" fontId="6" fillId="0" borderId="8" xfId="9" applyNumberFormat="1" applyFont="1" applyFill="1" applyBorder="1" applyAlignment="1" applyProtection="1">
      <alignment horizontal="left" vertical="center" wrapText="1"/>
      <protection locked="0"/>
    </xf>
    <xf numFmtId="1" fontId="6" fillId="0" borderId="5" xfId="9" applyNumberFormat="1" applyFont="1" applyFill="1" applyBorder="1" applyAlignment="1" applyProtection="1">
      <alignment horizontal="left" vertical="center" wrapText="1"/>
      <protection locked="0"/>
    </xf>
    <xf numFmtId="0" fontId="6" fillId="10" borderId="3" xfId="9" applyNumberFormat="1" applyFont="1" applyFill="1" applyBorder="1" applyAlignment="1" applyProtection="1">
      <alignment horizontal="center" vertical="center" wrapText="1"/>
      <protection locked="0"/>
    </xf>
    <xf numFmtId="0" fontId="6" fillId="10" borderId="4" xfId="9" applyNumberFormat="1" applyFont="1" applyFill="1" applyBorder="1" applyAlignment="1" applyProtection="1">
      <alignment horizontal="center" vertical="center" wrapText="1"/>
      <protection locked="0"/>
    </xf>
    <xf numFmtId="0" fontId="6" fillId="10" borderId="2" xfId="9" applyNumberFormat="1" applyFont="1" applyFill="1" applyBorder="1" applyAlignment="1" applyProtection="1">
      <alignment horizontal="center" vertical="center" wrapText="1"/>
      <protection locked="0"/>
    </xf>
    <xf numFmtId="49" fontId="6" fillId="10" borderId="3" xfId="9" applyNumberFormat="1" applyFont="1" applyFill="1" applyBorder="1" applyAlignment="1" applyProtection="1">
      <alignment horizontal="center" vertical="center" wrapText="1"/>
      <protection locked="0"/>
    </xf>
    <xf numFmtId="49" fontId="6" fillId="10" borderId="2" xfId="9" applyNumberFormat="1" applyFont="1" applyFill="1" applyBorder="1" applyAlignment="1" applyProtection="1">
      <alignment horizontal="center" vertical="center" wrapText="1"/>
      <protection locked="0"/>
    </xf>
    <xf numFmtId="0" fontId="6" fillId="8" borderId="1" xfId="9" applyNumberFormat="1" applyFont="1" applyFill="1" applyBorder="1" applyAlignment="1" applyProtection="1">
      <alignment horizontal="center" vertical="center" wrapText="1"/>
      <protection locked="0"/>
    </xf>
    <xf numFmtId="0" fontId="6" fillId="8" borderId="6" xfId="9" applyNumberFormat="1" applyFont="1" applyFill="1" applyBorder="1" applyAlignment="1" applyProtection="1">
      <alignment horizontal="center" vertical="center" wrapText="1"/>
      <protection locked="0"/>
    </xf>
    <xf numFmtId="0" fontId="6" fillId="8" borderId="18" xfId="9" applyNumberFormat="1" applyFont="1" applyFill="1" applyBorder="1" applyAlignment="1" applyProtection="1">
      <alignment horizontal="center" vertical="center" wrapText="1"/>
      <protection locked="0"/>
    </xf>
    <xf numFmtId="0" fontId="6" fillId="8" borderId="7" xfId="9" applyNumberFormat="1" applyFont="1" applyFill="1" applyBorder="1" applyAlignment="1" applyProtection="1">
      <alignment horizontal="center" vertical="center" wrapText="1"/>
      <protection locked="0"/>
    </xf>
    <xf numFmtId="3" fontId="6" fillId="10" borderId="1" xfId="10" applyNumberFormat="1" applyFont="1" applyFill="1" applyBorder="1" applyAlignment="1" applyProtection="1">
      <alignment horizontal="center" vertical="center" wrapText="1"/>
      <protection locked="0"/>
    </xf>
    <xf numFmtId="1" fontId="6" fillId="3" borderId="3" xfId="9" applyNumberFormat="1" applyFont="1" applyFill="1" applyBorder="1" applyAlignment="1" applyProtection="1">
      <alignment horizontal="center" vertical="center" textRotation="90" wrapText="1"/>
      <protection locked="0"/>
    </xf>
    <xf numFmtId="1" fontId="6" fillId="3" borderId="4" xfId="9" applyNumberFormat="1" applyFont="1" applyFill="1" applyBorder="1" applyAlignment="1" applyProtection="1">
      <alignment horizontal="center" vertical="center" textRotation="90" wrapText="1"/>
      <protection locked="0"/>
    </xf>
    <xf numFmtId="1" fontId="6" fillId="3" borderId="2" xfId="9" applyNumberFormat="1" applyFont="1" applyFill="1" applyBorder="1" applyAlignment="1" applyProtection="1">
      <alignment horizontal="center" vertical="center" textRotation="90" wrapText="1"/>
      <protection locked="0"/>
    </xf>
    <xf numFmtId="3" fontId="6" fillId="10" borderId="3" xfId="10" applyNumberFormat="1" applyFont="1" applyFill="1" applyBorder="1" applyAlignment="1" applyProtection="1">
      <alignment horizontal="center" vertical="center" wrapText="1"/>
      <protection locked="0"/>
    </xf>
    <xf numFmtId="3" fontId="6" fillId="10" borderId="2" xfId="10" applyNumberFormat="1" applyFont="1" applyFill="1" applyBorder="1" applyAlignment="1" applyProtection="1">
      <alignment horizontal="center" vertical="center" wrapText="1"/>
      <protection locked="0"/>
    </xf>
    <xf numFmtId="0" fontId="6" fillId="8" borderId="5" xfId="9" applyNumberFormat="1" applyFont="1" applyFill="1" applyBorder="1" applyAlignment="1" applyProtection="1">
      <alignment horizontal="center" vertical="center" wrapText="1"/>
      <protection locked="0"/>
    </xf>
    <xf numFmtId="0" fontId="6" fillId="8" borderId="8" xfId="9" applyNumberFormat="1" applyFont="1" applyFill="1" applyBorder="1" applyAlignment="1" applyProtection="1">
      <alignment horizontal="center" vertical="center" wrapText="1"/>
      <protection locked="0"/>
    </xf>
    <xf numFmtId="0" fontId="24" fillId="10" borderId="3" xfId="0" applyFont="1" applyFill="1" applyBorder="1" applyAlignment="1" applyProtection="1">
      <alignment horizontal="justify" vertical="top" wrapText="1"/>
      <protection locked="0"/>
    </xf>
    <xf numFmtId="0" fontId="24" fillId="10" borderId="4" xfId="0" applyFont="1" applyFill="1" applyBorder="1" applyAlignment="1" applyProtection="1">
      <alignment horizontal="justify" vertical="top" wrapText="1"/>
      <protection locked="0"/>
    </xf>
    <xf numFmtId="0" fontId="24" fillId="10" borderId="2" xfId="0" applyFont="1" applyFill="1" applyBorder="1" applyAlignment="1" applyProtection="1">
      <alignment horizontal="justify" vertical="top" wrapText="1"/>
      <protection locked="0"/>
    </xf>
    <xf numFmtId="49" fontId="6" fillId="3" borderId="6" xfId="9" applyNumberFormat="1" applyFont="1" applyFill="1" applyBorder="1" applyAlignment="1" applyProtection="1">
      <alignment horizontal="center" vertical="center" wrapText="1"/>
      <protection locked="0"/>
    </xf>
    <xf numFmtId="49" fontId="6" fillId="3" borderId="9" xfId="9" applyNumberFormat="1" applyFont="1" applyFill="1" applyBorder="1" applyAlignment="1" applyProtection="1">
      <alignment horizontal="center" vertical="center" wrapText="1"/>
      <protection locked="0"/>
    </xf>
    <xf numFmtId="49" fontId="6" fillId="3" borderId="7" xfId="9" applyNumberFormat="1" applyFont="1" applyFill="1" applyBorder="1" applyAlignment="1" applyProtection="1">
      <alignment horizontal="center" vertical="center" wrapText="1"/>
      <protection locked="0"/>
    </xf>
    <xf numFmtId="49" fontId="6" fillId="3" borderId="12" xfId="9" applyNumberFormat="1" applyFont="1" applyFill="1" applyBorder="1" applyAlignment="1" applyProtection="1">
      <alignment horizontal="center" vertical="center" wrapText="1"/>
      <protection locked="0"/>
    </xf>
    <xf numFmtId="0" fontId="6" fillId="8" borderId="3" xfId="9" applyNumberFormat="1" applyFont="1" applyFill="1" applyBorder="1" applyAlignment="1" applyProtection="1">
      <alignment horizontal="center" vertical="center" wrapText="1"/>
      <protection locked="0"/>
    </xf>
    <xf numFmtId="0" fontId="6" fillId="8" borderId="2" xfId="9" applyNumberFormat="1" applyFont="1" applyFill="1" applyBorder="1" applyAlignment="1" applyProtection="1">
      <alignment horizontal="center" vertical="center" wrapText="1"/>
      <protection locked="0"/>
    </xf>
    <xf numFmtId="0" fontId="6" fillId="8" borderId="4" xfId="9" applyNumberFormat="1" applyFont="1" applyFill="1" applyBorder="1" applyAlignment="1" applyProtection="1">
      <alignment horizontal="center" vertical="center" wrapText="1"/>
      <protection locked="0"/>
    </xf>
    <xf numFmtId="0" fontId="6" fillId="8" borderId="17" xfId="9" applyNumberFormat="1"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top" wrapText="1"/>
    </xf>
    <xf numFmtId="0" fontId="22" fillId="0" borderId="4" xfId="0" applyFont="1" applyFill="1" applyBorder="1" applyAlignment="1" applyProtection="1">
      <alignment horizontal="center" vertical="top" wrapText="1"/>
    </xf>
    <xf numFmtId="0" fontId="22" fillId="0" borderId="2" xfId="0" applyFont="1" applyFill="1" applyBorder="1" applyAlignment="1" applyProtection="1">
      <alignment horizontal="center" vertical="top" wrapText="1"/>
    </xf>
    <xf numFmtId="0" fontId="23" fillId="8" borderId="19" xfId="9" applyNumberFormat="1" applyFont="1" applyFill="1" applyBorder="1" applyAlignment="1" applyProtection="1">
      <alignment horizontal="center" vertical="center" wrapText="1"/>
    </xf>
    <xf numFmtId="0" fontId="23" fillId="8" borderId="4" xfId="9" applyNumberFormat="1" applyFont="1" applyFill="1" applyBorder="1" applyAlignment="1" applyProtection="1">
      <alignment horizontal="center" vertical="center" wrapText="1"/>
    </xf>
    <xf numFmtId="0" fontId="23" fillId="8" borderId="2" xfId="9" applyNumberFormat="1" applyFont="1" applyFill="1" applyBorder="1" applyAlignment="1" applyProtection="1">
      <alignment horizontal="center" vertical="center" wrapText="1"/>
    </xf>
    <xf numFmtId="0" fontId="26" fillId="11" borderId="1" xfId="0"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0" fontId="24" fillId="0" borderId="5" xfId="0" applyFont="1" applyFill="1" applyBorder="1" applyAlignment="1" applyProtection="1">
      <alignment vertical="top" wrapText="1"/>
      <protection locked="0"/>
    </xf>
    <xf numFmtId="0" fontId="24" fillId="0" borderId="8" xfId="0" applyFont="1" applyFill="1" applyBorder="1" applyAlignment="1" applyProtection="1">
      <alignment vertical="top" wrapText="1"/>
      <protection locked="0"/>
    </xf>
    <xf numFmtId="0" fontId="24" fillId="0" borderId="5" xfId="0" applyFont="1" applyFill="1" applyBorder="1" applyAlignment="1" applyProtection="1">
      <alignment horizontal="left" vertical="top" wrapText="1"/>
      <protection locked="0"/>
    </xf>
    <xf numFmtId="0" fontId="24" fillId="0" borderId="8" xfId="0" applyFont="1" applyFill="1" applyBorder="1" applyAlignment="1" applyProtection="1">
      <alignment horizontal="left" vertical="top" wrapText="1"/>
      <protection locked="0"/>
    </xf>
    <xf numFmtId="0" fontId="26" fillId="10" borderId="1" xfId="0" applyFont="1" applyFill="1" applyBorder="1" applyAlignment="1" applyProtection="1">
      <alignment horizontal="left" vertical="top" wrapText="1"/>
      <protection locked="0"/>
    </xf>
    <xf numFmtId="0" fontId="26" fillId="12" borderId="1" xfId="0" applyFont="1" applyFill="1" applyBorder="1" applyAlignment="1" applyProtection="1">
      <alignment horizontal="left" vertical="top" wrapText="1"/>
      <protection locked="0"/>
    </xf>
    <xf numFmtId="0" fontId="6" fillId="8" borderId="1" xfId="0" applyFont="1" applyFill="1" applyBorder="1" applyAlignment="1" applyProtection="1">
      <alignment vertical="top" wrapText="1"/>
      <protection locked="0"/>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2" xfId="0" applyFont="1" applyFill="1" applyBorder="1" applyAlignment="1">
      <alignment horizontal="center" vertical="top" wrapText="1"/>
    </xf>
    <xf numFmtId="0" fontId="24" fillId="9" borderId="3" xfId="0" applyFont="1" applyFill="1" applyBorder="1" applyAlignment="1" applyProtection="1">
      <alignment horizontal="center" vertical="top"/>
      <protection locked="0"/>
    </xf>
    <xf numFmtId="0" fontId="24" fillId="9" borderId="4" xfId="0" applyFont="1" applyFill="1" applyBorder="1" applyAlignment="1" applyProtection="1">
      <alignment horizontal="center" vertical="top"/>
      <protection locked="0"/>
    </xf>
    <xf numFmtId="0" fontId="24" fillId="9" borderId="2" xfId="0" applyFont="1" applyFill="1" applyBorder="1" applyAlignment="1" applyProtection="1">
      <alignment horizontal="center" vertical="top"/>
      <protection locked="0"/>
    </xf>
    <xf numFmtId="0" fontId="7" fillId="9" borderId="3" xfId="0" applyFont="1" applyFill="1" applyBorder="1" applyAlignment="1" applyProtection="1">
      <alignment horizontal="center" vertical="top"/>
      <protection locked="0"/>
    </xf>
    <xf numFmtId="0" fontId="7" fillId="9" borderId="4" xfId="0" applyFont="1" applyFill="1" applyBorder="1" applyAlignment="1" applyProtection="1">
      <alignment horizontal="center" vertical="top"/>
      <protection locked="0"/>
    </xf>
    <xf numFmtId="0" fontId="7" fillId="9" borderId="2" xfId="0" applyFont="1" applyFill="1" applyBorder="1" applyAlignment="1" applyProtection="1">
      <alignment horizontal="center" vertical="top"/>
      <protection locked="0"/>
    </xf>
    <xf numFmtId="0" fontId="26" fillId="26" borderId="1" xfId="0" applyFont="1" applyFill="1" applyBorder="1" applyAlignment="1" applyProtection="1">
      <alignment horizontal="left" vertical="top" wrapText="1"/>
      <protection locked="0"/>
    </xf>
    <xf numFmtId="0" fontId="0" fillId="9" borderId="4" xfId="0" applyFill="1" applyBorder="1" applyAlignment="1">
      <alignment horizontal="center" vertical="center" wrapText="1"/>
    </xf>
    <xf numFmtId="0" fontId="0" fillId="9" borderId="2" xfId="0" applyFill="1" applyBorder="1" applyAlignment="1">
      <alignment horizontal="center" vertical="center" wrapText="1"/>
    </xf>
    <xf numFmtId="10" fontId="7" fillId="9" borderId="3" xfId="0" applyNumberFormat="1" applyFont="1" applyFill="1" applyBorder="1" applyAlignment="1" applyProtection="1">
      <alignment horizontal="center" vertical="top" wrapText="1"/>
      <protection locked="0"/>
    </xf>
    <xf numFmtId="10" fontId="7" fillId="9" borderId="4" xfId="0" applyNumberFormat="1" applyFont="1" applyFill="1" applyBorder="1" applyAlignment="1" applyProtection="1">
      <alignment horizontal="center" vertical="top" wrapText="1"/>
      <protection locked="0"/>
    </xf>
    <xf numFmtId="10" fontId="7" fillId="9" borderId="2" xfId="0" applyNumberFormat="1" applyFont="1" applyFill="1" applyBorder="1" applyAlignment="1" applyProtection="1">
      <alignment horizontal="center" vertical="top" wrapText="1"/>
      <protection locked="0"/>
    </xf>
    <xf numFmtId="10" fontId="7" fillId="9" borderId="3" xfId="12" applyNumberFormat="1" applyFont="1" applyFill="1" applyBorder="1" applyAlignment="1" applyProtection="1">
      <alignment horizontal="center" vertical="top" wrapText="1"/>
      <protection locked="0"/>
    </xf>
    <xf numFmtId="10" fontId="7" fillId="9" borderId="4" xfId="12" applyNumberFormat="1" applyFont="1" applyFill="1" applyBorder="1" applyAlignment="1" applyProtection="1">
      <alignment horizontal="center" vertical="top" wrapText="1"/>
      <protection locked="0"/>
    </xf>
    <xf numFmtId="10" fontId="7" fillId="9" borderId="2" xfId="12" applyNumberFormat="1" applyFont="1" applyFill="1" applyBorder="1" applyAlignment="1" applyProtection="1">
      <alignment horizontal="center" vertical="top" wrapText="1"/>
      <protection locked="0"/>
    </xf>
    <xf numFmtId="10" fontId="7" fillId="9" borderId="1" xfId="0" applyNumberFormat="1" applyFont="1" applyFill="1" applyBorder="1" applyAlignment="1" applyProtection="1">
      <alignment horizontal="center" vertical="top" wrapText="1"/>
      <protection locked="0"/>
    </xf>
    <xf numFmtId="9" fontId="7" fillId="9" borderId="3" xfId="0" applyNumberFormat="1" applyFont="1" applyFill="1" applyBorder="1" applyAlignment="1">
      <alignment horizontal="center" vertical="top" wrapText="1"/>
    </xf>
    <xf numFmtId="9" fontId="7" fillId="9" borderId="4" xfId="0" applyNumberFormat="1" applyFont="1" applyFill="1" applyBorder="1" applyAlignment="1">
      <alignment horizontal="center" vertical="top" wrapText="1"/>
    </xf>
    <xf numFmtId="9" fontId="7" fillId="9" borderId="2" xfId="0" applyNumberFormat="1" applyFont="1" applyFill="1" applyBorder="1" applyAlignment="1">
      <alignment horizontal="center" vertical="top" wrapText="1"/>
    </xf>
    <xf numFmtId="0" fontId="24" fillId="9" borderId="3" xfId="0" applyFont="1" applyFill="1" applyBorder="1" applyAlignment="1">
      <alignment horizontal="center" vertical="top" wrapText="1"/>
    </xf>
    <xf numFmtId="0" fontId="24" fillId="9" borderId="4" xfId="0" applyFont="1" applyFill="1" applyBorder="1" applyAlignment="1">
      <alignment horizontal="center" vertical="top" wrapText="1"/>
    </xf>
    <xf numFmtId="0" fontId="24" fillId="10" borderId="3" xfId="0" applyFont="1" applyFill="1" applyBorder="1" applyAlignment="1" applyProtection="1">
      <alignment horizontal="left" vertical="top" wrapText="1"/>
      <protection locked="0"/>
    </xf>
    <xf numFmtId="0" fontId="24" fillId="10" borderId="2" xfId="0" applyFont="1" applyFill="1" applyBorder="1" applyAlignment="1" applyProtection="1">
      <alignment horizontal="left" vertical="top" wrapText="1"/>
      <protection locked="0"/>
    </xf>
    <xf numFmtId="168" fontId="7" fillId="10" borderId="3" xfId="3" applyNumberFormat="1" applyFont="1" applyFill="1" applyBorder="1" applyAlignment="1" applyProtection="1">
      <alignment horizontal="center" vertical="top" wrapText="1"/>
      <protection locked="0"/>
    </xf>
    <xf numFmtId="168" fontId="7" fillId="10" borderId="4" xfId="3" applyNumberFormat="1" applyFont="1" applyFill="1" applyBorder="1" applyAlignment="1" applyProtection="1">
      <alignment horizontal="center" vertical="top" wrapText="1"/>
      <protection locked="0"/>
    </xf>
    <xf numFmtId="168" fontId="7" fillId="10" borderId="2" xfId="3" applyNumberFormat="1" applyFont="1" applyFill="1" applyBorder="1" applyAlignment="1" applyProtection="1">
      <alignment horizontal="center" vertical="top" wrapText="1"/>
      <protection locked="0"/>
    </xf>
    <xf numFmtId="0" fontId="36" fillId="10" borderId="3" xfId="0" applyFont="1" applyFill="1" applyBorder="1" applyAlignment="1" applyProtection="1">
      <alignment horizontal="center" vertical="top"/>
      <protection locked="0"/>
    </xf>
    <xf numFmtId="0" fontId="36" fillId="10" borderId="4" xfId="0" applyFont="1" applyFill="1" applyBorder="1" applyAlignment="1" applyProtection="1">
      <alignment horizontal="center" vertical="top"/>
      <protection locked="0"/>
    </xf>
    <xf numFmtId="0" fontId="36" fillId="10" borderId="2" xfId="0" applyFont="1" applyFill="1" applyBorder="1" applyAlignment="1" applyProtection="1">
      <alignment horizontal="center" vertical="top"/>
      <protection locked="0"/>
    </xf>
    <xf numFmtId="0" fontId="24" fillId="10" borderId="3" xfId="0" applyFont="1" applyFill="1" applyBorder="1" applyAlignment="1" applyProtection="1">
      <alignment horizontal="justify" vertical="center" wrapText="1"/>
      <protection locked="0"/>
    </xf>
    <xf numFmtId="0" fontId="24" fillId="10" borderId="2" xfId="0" applyFont="1" applyFill="1" applyBorder="1" applyAlignment="1" applyProtection="1">
      <alignment horizontal="justify" vertical="center" wrapText="1"/>
      <protection locked="0"/>
    </xf>
    <xf numFmtId="0" fontId="24" fillId="10" borderId="3" xfId="0" applyFont="1" applyFill="1" applyBorder="1" applyAlignment="1" applyProtection="1">
      <alignment horizontal="justify" vertical="justify" wrapText="1"/>
      <protection locked="0"/>
    </xf>
    <xf numFmtId="0" fontId="24" fillId="10" borderId="2" xfId="0" applyFont="1" applyFill="1" applyBorder="1" applyAlignment="1" applyProtection="1">
      <alignment horizontal="justify" vertical="justify" wrapText="1"/>
      <protection locked="0"/>
    </xf>
    <xf numFmtId="0" fontId="26" fillId="9" borderId="8" xfId="0" applyFont="1" applyFill="1" applyBorder="1" applyAlignment="1">
      <alignment horizontal="center" vertical="center"/>
    </xf>
    <xf numFmtId="0" fontId="26" fillId="9" borderId="1" xfId="0" applyFont="1" applyFill="1" applyBorder="1" applyAlignment="1">
      <alignment horizontal="center" vertical="center"/>
    </xf>
    <xf numFmtId="0" fontId="24" fillId="9" borderId="3" xfId="0" applyFont="1" applyFill="1" applyBorder="1" applyAlignment="1">
      <alignment horizontal="center" vertical="center" wrapText="1"/>
    </xf>
    <xf numFmtId="0" fontId="24" fillId="9" borderId="2" xfId="0" applyFont="1" applyFill="1" applyBorder="1" applyAlignment="1">
      <alignment horizontal="center" vertical="center" wrapText="1"/>
    </xf>
    <xf numFmtId="9" fontId="7" fillId="10" borderId="2" xfId="12" applyNumberFormat="1" applyFont="1" applyFill="1" applyBorder="1" applyAlignment="1" applyProtection="1">
      <alignment horizontal="center" vertical="top" wrapText="1"/>
      <protection locked="0"/>
    </xf>
    <xf numFmtId="0" fontId="24" fillId="9" borderId="6" xfId="0" applyFont="1" applyFill="1" applyBorder="1" applyAlignment="1" applyProtection="1">
      <alignment horizontal="center" vertical="top"/>
      <protection locked="0"/>
    </xf>
    <xf numFmtId="0" fontId="24" fillId="9" borderId="9" xfId="0" applyFont="1" applyFill="1" applyBorder="1" applyAlignment="1" applyProtection="1">
      <alignment horizontal="center" vertical="top"/>
      <protection locked="0"/>
    </xf>
    <xf numFmtId="1" fontId="7" fillId="10" borderId="1" xfId="12" applyNumberFormat="1" applyFont="1" applyFill="1" applyBorder="1" applyAlignment="1" applyProtection="1">
      <alignment horizontal="center" vertical="top" wrapText="1"/>
      <protection locked="0"/>
    </xf>
    <xf numFmtId="0" fontId="7" fillId="10" borderId="3" xfId="0" applyNumberFormat="1" applyFont="1" applyFill="1" applyBorder="1" applyAlignment="1">
      <alignment horizontal="center" vertical="top" wrapText="1"/>
    </xf>
    <xf numFmtId="0" fontId="7" fillId="10" borderId="4" xfId="0" applyNumberFormat="1" applyFont="1" applyFill="1" applyBorder="1" applyAlignment="1">
      <alignment horizontal="center" vertical="top" wrapText="1"/>
    </xf>
    <xf numFmtId="0" fontId="7" fillId="10" borderId="2" xfId="0" applyNumberFormat="1" applyFont="1" applyFill="1" applyBorder="1" applyAlignment="1">
      <alignment horizontal="center" vertical="top" wrapText="1"/>
    </xf>
    <xf numFmtId="168" fontId="17" fillId="9" borderId="3" xfId="3" applyNumberFormat="1" applyFill="1" applyBorder="1" applyAlignment="1" applyProtection="1">
      <alignment horizontal="center" vertical="top" wrapText="1"/>
      <protection locked="0"/>
    </xf>
    <xf numFmtId="168" fontId="7" fillId="9" borderId="7" xfId="0" applyNumberFormat="1" applyFont="1" applyFill="1" applyBorder="1" applyAlignment="1" applyProtection="1">
      <alignment horizontal="center" vertical="top" wrapText="1"/>
      <protection locked="0"/>
    </xf>
    <xf numFmtId="168" fontId="7" fillId="9" borderId="12" xfId="0" applyNumberFormat="1" applyFont="1" applyFill="1" applyBorder="1" applyAlignment="1" applyProtection="1">
      <alignment horizontal="center" vertical="top" wrapText="1"/>
      <protection locked="0"/>
    </xf>
    <xf numFmtId="9" fontId="24" fillId="10" borderId="3" xfId="0" applyNumberFormat="1" applyFont="1" applyFill="1" applyBorder="1" applyAlignment="1" applyProtection="1">
      <alignment horizontal="center" vertical="top" wrapText="1"/>
      <protection locked="0"/>
    </xf>
    <xf numFmtId="9" fontId="24" fillId="10" borderId="2" xfId="0" applyNumberFormat="1" applyFont="1" applyFill="1" applyBorder="1" applyAlignment="1" applyProtection="1">
      <alignment horizontal="center" vertical="top" wrapText="1"/>
      <protection locked="0"/>
    </xf>
    <xf numFmtId="9" fontId="24" fillId="9" borderId="3" xfId="0" applyNumberFormat="1" applyFont="1" applyFill="1" applyBorder="1" applyAlignment="1" applyProtection="1">
      <alignment horizontal="center" vertical="top"/>
      <protection locked="0"/>
    </xf>
    <xf numFmtId="9" fontId="24" fillId="9" borderId="4" xfId="0" applyNumberFormat="1" applyFont="1" applyFill="1" applyBorder="1" applyAlignment="1" applyProtection="1">
      <alignment horizontal="center" vertical="top"/>
      <protection locked="0"/>
    </xf>
    <xf numFmtId="9" fontId="24" fillId="9" borderId="2" xfId="0" applyNumberFormat="1" applyFont="1" applyFill="1" applyBorder="1" applyAlignment="1" applyProtection="1">
      <alignment horizontal="center" vertical="top"/>
      <protection locked="0"/>
    </xf>
    <xf numFmtId="9" fontId="7" fillId="10" borderId="3" xfId="12" applyFont="1" applyFill="1" applyBorder="1" applyAlignment="1">
      <alignment horizontal="center" vertical="top" wrapText="1"/>
    </xf>
    <xf numFmtId="9" fontId="7" fillId="10" borderId="2" xfId="12" applyFont="1" applyFill="1" applyBorder="1" applyAlignment="1">
      <alignment horizontal="center" vertical="top" wrapText="1"/>
    </xf>
    <xf numFmtId="9" fontId="7" fillId="10" borderId="4" xfId="12" applyFont="1" applyFill="1" applyBorder="1" applyAlignment="1">
      <alignment horizontal="center" vertical="top" wrapText="1"/>
    </xf>
    <xf numFmtId="0" fontId="24" fillId="10" borderId="3" xfId="0" applyFont="1" applyFill="1" applyBorder="1" applyAlignment="1" applyProtection="1">
      <alignment horizontal="center" vertical="top" wrapText="1"/>
      <protection locked="0"/>
    </xf>
    <xf numFmtId="0" fontId="24" fillId="10" borderId="4" xfId="0" applyFont="1" applyFill="1" applyBorder="1" applyAlignment="1" applyProtection="1">
      <alignment horizontal="center" vertical="top"/>
      <protection locked="0"/>
    </xf>
    <xf numFmtId="0" fontId="24" fillId="10" borderId="2" xfId="0" applyFont="1" applyFill="1" applyBorder="1" applyAlignment="1" applyProtection="1">
      <alignment horizontal="center" vertical="top"/>
      <protection locked="0"/>
    </xf>
    <xf numFmtId="0" fontId="24" fillId="10" borderId="4" xfId="0" applyFont="1" applyFill="1" applyBorder="1" applyAlignment="1" applyProtection="1">
      <alignment horizontal="justify" vertical="center" wrapText="1"/>
      <protection locked="0"/>
    </xf>
    <xf numFmtId="0" fontId="24" fillId="9" borderId="2" xfId="0" applyFont="1" applyFill="1" applyBorder="1" applyAlignment="1">
      <alignment horizontal="center" vertical="top"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9" fontId="24" fillId="10" borderId="3" xfId="12" applyFont="1" applyFill="1" applyBorder="1" applyAlignment="1" applyProtection="1">
      <alignment horizontal="center" vertical="top"/>
      <protection locked="0"/>
    </xf>
    <xf numFmtId="9" fontId="24" fillId="10" borderId="4" xfId="12" applyFont="1" applyFill="1" applyBorder="1" applyAlignment="1" applyProtection="1">
      <alignment horizontal="center" vertical="top"/>
      <protection locked="0"/>
    </xf>
    <xf numFmtId="0" fontId="24" fillId="10" borderId="3" xfId="0" applyFont="1" applyFill="1" applyBorder="1" applyAlignment="1" applyProtection="1">
      <alignment horizontal="center" vertical="top"/>
      <protection locked="0"/>
    </xf>
    <xf numFmtId="0" fontId="7" fillId="9" borderId="7"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24" fillId="10" borderId="3" xfId="0" applyFont="1" applyFill="1" applyBorder="1" applyAlignment="1" applyProtection="1">
      <alignment horizontal="center" vertical="center" wrapText="1"/>
      <protection locked="0"/>
    </xf>
    <xf numFmtId="0" fontId="24" fillId="10" borderId="4" xfId="0" applyFont="1" applyFill="1" applyBorder="1" applyAlignment="1" applyProtection="1">
      <alignment horizontal="center" vertical="center" wrapText="1"/>
      <protection locked="0"/>
    </xf>
    <xf numFmtId="0" fontId="24" fillId="10" borderId="2" xfId="0" applyFont="1" applyFill="1" applyBorder="1" applyAlignment="1" applyProtection="1">
      <alignment horizontal="center" vertical="center" wrapText="1"/>
      <protection locked="0"/>
    </xf>
    <xf numFmtId="1" fontId="7" fillId="10" borderId="3" xfId="12" applyNumberFormat="1" applyFont="1" applyFill="1" applyBorder="1" applyAlignment="1" applyProtection="1">
      <alignment horizontal="center" vertical="center" wrapText="1"/>
      <protection locked="0"/>
    </xf>
    <xf numFmtId="1" fontId="7" fillId="10" borderId="4" xfId="12" applyNumberFormat="1" applyFont="1" applyFill="1" applyBorder="1" applyAlignment="1" applyProtection="1">
      <alignment horizontal="center" vertical="center" wrapText="1"/>
      <protection locked="0"/>
    </xf>
    <xf numFmtId="9" fontId="24" fillId="10" borderId="2" xfId="12" applyFont="1" applyFill="1" applyBorder="1" applyAlignment="1" applyProtection="1">
      <alignment horizontal="center" vertical="top"/>
      <protection locked="0"/>
    </xf>
    <xf numFmtId="9" fontId="7" fillId="10" borderId="3" xfId="12" applyFont="1" applyFill="1" applyBorder="1" applyAlignment="1" applyProtection="1">
      <alignment horizontal="center" vertical="center"/>
      <protection locked="0"/>
    </xf>
    <xf numFmtId="9" fontId="7" fillId="10" borderId="4" xfId="12" applyFont="1" applyFill="1" applyBorder="1" applyAlignment="1" applyProtection="1">
      <alignment horizontal="center" vertical="center"/>
      <protection locked="0"/>
    </xf>
    <xf numFmtId="9" fontId="7" fillId="10" borderId="4" xfId="12" applyFont="1" applyFill="1" applyBorder="1" applyAlignment="1" applyProtection="1">
      <alignment horizontal="center" vertical="top" wrapText="1" readingOrder="1"/>
      <protection locked="0"/>
    </xf>
    <xf numFmtId="9" fontId="7" fillId="10" borderId="2" xfId="12" applyFont="1" applyFill="1" applyBorder="1" applyAlignment="1" applyProtection="1">
      <alignment horizontal="center" vertical="top" wrapText="1" readingOrder="1"/>
      <protection locked="0"/>
    </xf>
    <xf numFmtId="0" fontId="24" fillId="10" borderId="4" xfId="0" applyFont="1" applyFill="1" applyBorder="1" applyAlignment="1" applyProtection="1">
      <alignment horizontal="center" vertical="top" wrapText="1"/>
      <protection locked="0"/>
    </xf>
    <xf numFmtId="0" fontId="24" fillId="10" borderId="2" xfId="0" applyFont="1" applyFill="1" applyBorder="1" applyAlignment="1" applyProtection="1">
      <alignment horizontal="center" vertical="top" wrapText="1"/>
      <protection locked="0"/>
    </xf>
    <xf numFmtId="9" fontId="24" fillId="10" borderId="19" xfId="0" applyNumberFormat="1" applyFont="1" applyFill="1" applyBorder="1" applyAlignment="1" applyProtection="1">
      <alignment horizontal="center" vertical="top"/>
      <protection locked="0"/>
    </xf>
    <xf numFmtId="9" fontId="24" fillId="10" borderId="4" xfId="0" applyNumberFormat="1" applyFont="1" applyFill="1" applyBorder="1" applyAlignment="1" applyProtection="1">
      <alignment horizontal="center" vertical="top"/>
      <protection locked="0"/>
    </xf>
    <xf numFmtId="9" fontId="24" fillId="10" borderId="2" xfId="0" applyNumberFormat="1" applyFont="1" applyFill="1" applyBorder="1" applyAlignment="1" applyProtection="1">
      <alignment horizontal="center" vertical="top"/>
      <protection locked="0"/>
    </xf>
    <xf numFmtId="9" fontId="24" fillId="9" borderId="3" xfId="12" applyFont="1" applyFill="1" applyBorder="1" applyAlignment="1" applyProtection="1">
      <alignment horizontal="center" vertical="top"/>
      <protection locked="0"/>
    </xf>
    <xf numFmtId="9" fontId="24" fillId="9" borderId="4" xfId="12" applyFont="1" applyFill="1" applyBorder="1" applyAlignment="1" applyProtection="1">
      <alignment horizontal="center" vertical="top"/>
      <protection locked="0"/>
    </xf>
    <xf numFmtId="9" fontId="24" fillId="9" borderId="2" xfId="12" applyFont="1" applyFill="1" applyBorder="1" applyAlignment="1" applyProtection="1">
      <alignment horizontal="center" vertical="top"/>
      <protection locked="0"/>
    </xf>
    <xf numFmtId="9" fontId="7" fillId="10" borderId="19" xfId="12" applyFont="1" applyFill="1" applyBorder="1" applyAlignment="1" applyProtection="1">
      <alignment horizontal="center" vertical="top" wrapText="1" readingOrder="1"/>
      <protection locked="0"/>
    </xf>
    <xf numFmtId="9" fontId="24" fillId="9" borderId="3" xfId="0" applyNumberFormat="1" applyFont="1" applyFill="1" applyBorder="1" applyAlignment="1" applyProtection="1">
      <alignment horizontal="center" vertical="top" wrapText="1"/>
      <protection locked="0"/>
    </xf>
    <xf numFmtId="9" fontId="7" fillId="10" borderId="3" xfId="12" applyFont="1" applyFill="1" applyBorder="1" applyAlignment="1" applyProtection="1">
      <alignment horizontal="center" vertical="top" wrapText="1" readingOrder="1"/>
      <protection locked="0"/>
    </xf>
    <xf numFmtId="9" fontId="7" fillId="9" borderId="3" xfId="12" applyFont="1" applyFill="1" applyBorder="1" applyAlignment="1" applyProtection="1">
      <alignment horizontal="center" vertical="top" wrapText="1" readingOrder="1"/>
      <protection locked="0"/>
    </xf>
    <xf numFmtId="9" fontId="7" fillId="9" borderId="2" xfId="12" applyFont="1" applyFill="1" applyBorder="1" applyAlignment="1" applyProtection="1">
      <alignment horizontal="center" vertical="top" wrapText="1" readingOrder="1"/>
      <protection locked="0"/>
    </xf>
    <xf numFmtId="171" fontId="7" fillId="9" borderId="3" xfId="12" applyNumberFormat="1" applyFont="1" applyFill="1" applyBorder="1" applyAlignment="1" applyProtection="1">
      <alignment horizontal="center" vertical="top" wrapText="1" readingOrder="1"/>
      <protection locked="0"/>
    </xf>
    <xf numFmtId="171" fontId="7" fillId="9" borderId="2" xfId="12" applyNumberFormat="1" applyFont="1" applyFill="1" applyBorder="1" applyAlignment="1" applyProtection="1">
      <alignment horizontal="center" vertical="top" wrapText="1" readingOrder="1"/>
      <protection locked="0"/>
    </xf>
    <xf numFmtId="1" fontId="24" fillId="10" borderId="3" xfId="12" applyNumberFormat="1" applyFont="1" applyFill="1" applyBorder="1" applyAlignment="1" applyProtection="1">
      <alignment horizontal="center" vertical="top"/>
      <protection locked="0"/>
    </xf>
    <xf numFmtId="1" fontId="24" fillId="10" borderId="4" xfId="12" applyNumberFormat="1" applyFont="1" applyFill="1" applyBorder="1" applyAlignment="1" applyProtection="1">
      <alignment horizontal="center" vertical="top"/>
      <protection locked="0"/>
    </xf>
    <xf numFmtId="0" fontId="7" fillId="9" borderId="1" xfId="0" applyFont="1" applyFill="1" applyBorder="1" applyAlignment="1" applyProtection="1">
      <alignment horizontal="center" vertical="top" wrapText="1"/>
    </xf>
    <xf numFmtId="0" fontId="7" fillId="9" borderId="3" xfId="1" applyNumberFormat="1" applyFont="1" applyFill="1" applyBorder="1" applyAlignment="1" applyProtection="1">
      <alignment horizontal="justify" vertical="center" wrapText="1"/>
      <protection locked="0"/>
    </xf>
    <xf numFmtId="0" fontId="0" fillId="9" borderId="2" xfId="0" applyFill="1" applyBorder="1" applyAlignment="1">
      <alignment horizontal="justify" vertical="center" wrapText="1"/>
    </xf>
    <xf numFmtId="49" fontId="6" fillId="9" borderId="5" xfId="9" applyNumberFormat="1" applyFont="1" applyFill="1" applyBorder="1" applyAlignment="1" applyProtection="1">
      <alignment horizontal="center" vertical="top" wrapText="1"/>
      <protection locked="0"/>
    </xf>
    <xf numFmtId="49" fontId="6" fillId="9" borderId="17" xfId="9" applyNumberFormat="1" applyFont="1" applyFill="1" applyBorder="1" applyAlignment="1" applyProtection="1">
      <alignment horizontal="center" vertical="top" wrapText="1"/>
      <protection locked="0"/>
    </xf>
    <xf numFmtId="49" fontId="6" fillId="9" borderId="8" xfId="9" applyNumberFormat="1" applyFont="1" applyFill="1" applyBorder="1" applyAlignment="1" applyProtection="1">
      <alignment horizontal="center" vertical="top" wrapText="1"/>
      <protection locked="0"/>
    </xf>
    <xf numFmtId="0" fontId="7" fillId="9" borderId="3" xfId="0" applyFont="1" applyFill="1" applyBorder="1" applyAlignment="1" applyProtection="1">
      <alignment horizontal="center" vertical="top" wrapText="1" readingOrder="1"/>
    </xf>
    <xf numFmtId="0" fontId="7" fillId="9" borderId="2" xfId="0" applyFont="1" applyFill="1" applyBorder="1" applyAlignment="1" applyProtection="1">
      <alignment horizontal="center" vertical="top" wrapText="1" readingOrder="1"/>
    </xf>
    <xf numFmtId="0" fontId="7" fillId="9" borderId="3" xfId="0" applyFont="1" applyFill="1" applyBorder="1" applyAlignment="1" applyProtection="1">
      <alignment horizontal="center" vertical="center"/>
      <protection locked="0"/>
    </xf>
    <xf numFmtId="0" fontId="0" fillId="9" borderId="2" xfId="0" applyFill="1" applyBorder="1" applyAlignment="1">
      <alignment horizontal="center" vertical="center"/>
    </xf>
    <xf numFmtId="0" fontId="24" fillId="9" borderId="3"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top" wrapText="1" readingOrder="1"/>
    </xf>
    <xf numFmtId="10" fontId="7" fillId="9" borderId="1" xfId="12" applyNumberFormat="1" applyFont="1" applyFill="1" applyBorder="1" applyAlignment="1" applyProtection="1">
      <alignment horizontal="center" vertical="top" wrapText="1"/>
      <protection locked="0"/>
    </xf>
    <xf numFmtId="0" fontId="7" fillId="9" borderId="3" xfId="0" applyFont="1" applyFill="1" applyBorder="1" applyAlignment="1" applyProtection="1">
      <alignment horizontal="center" vertical="top" wrapText="1" readingOrder="1"/>
      <protection locked="0"/>
    </xf>
    <xf numFmtId="0" fontId="7" fillId="9" borderId="4" xfId="0" applyFont="1" applyFill="1" applyBorder="1" applyAlignment="1" applyProtection="1">
      <alignment horizontal="center" vertical="top" wrapText="1" readingOrder="1"/>
      <protection locked="0"/>
    </xf>
    <xf numFmtId="0" fontId="7" fillId="9" borderId="2" xfId="0" applyFont="1" applyFill="1" applyBorder="1" applyAlignment="1" applyProtection="1">
      <alignment horizontal="center" vertical="top" wrapText="1" readingOrder="1"/>
      <protection locked="0"/>
    </xf>
    <xf numFmtId="9" fontId="7" fillId="9" borderId="3" xfId="1" applyNumberFormat="1" applyFont="1" applyFill="1" applyBorder="1" applyAlignment="1" applyProtection="1">
      <alignment horizontal="center" vertical="center"/>
      <protection locked="0"/>
    </xf>
    <xf numFmtId="9" fontId="7" fillId="9" borderId="2" xfId="1" applyNumberFormat="1" applyFont="1" applyFill="1" applyBorder="1" applyAlignment="1" applyProtection="1">
      <alignment horizontal="center" vertical="center"/>
      <protection locked="0"/>
    </xf>
    <xf numFmtId="0" fontId="7" fillId="9" borderId="2" xfId="1" applyNumberFormat="1" applyFont="1" applyFill="1" applyBorder="1" applyAlignment="1" applyProtection="1">
      <alignment horizontal="center" vertical="top" wrapText="1"/>
      <protection locked="0"/>
    </xf>
    <xf numFmtId="49" fontId="7" fillId="9" borderId="3" xfId="9" applyNumberFormat="1" applyFont="1" applyFill="1" applyBorder="1" applyAlignment="1" applyProtection="1">
      <alignment horizontal="center" vertical="center"/>
      <protection locked="0"/>
    </xf>
    <xf numFmtId="2" fontId="7" fillId="10" borderId="3" xfId="12" applyNumberFormat="1" applyFont="1" applyFill="1" applyBorder="1" applyAlignment="1" applyProtection="1">
      <alignment horizontal="center" vertical="top"/>
      <protection locked="0"/>
    </xf>
    <xf numFmtId="2" fontId="7" fillId="10" borderId="4" xfId="12" applyNumberFormat="1" applyFont="1" applyFill="1" applyBorder="1" applyAlignment="1" applyProtection="1">
      <alignment horizontal="center" vertical="top"/>
      <protection locked="0"/>
    </xf>
    <xf numFmtId="2" fontId="7" fillId="10" borderId="2" xfId="12" applyNumberFormat="1" applyFont="1" applyFill="1" applyBorder="1" applyAlignment="1" applyProtection="1">
      <alignment horizontal="center" vertical="top"/>
      <protection locked="0"/>
    </xf>
    <xf numFmtId="0" fontId="6" fillId="8" borderId="1" xfId="9" applyNumberFormat="1" applyFont="1" applyFill="1" applyBorder="1" applyAlignment="1" applyProtection="1">
      <alignment horizontal="center" vertical="center" textRotation="90" wrapText="1"/>
      <protection locked="0"/>
    </xf>
    <xf numFmtId="1" fontId="6" fillId="8" borderId="1" xfId="9" applyNumberFormat="1" applyFont="1" applyFill="1" applyBorder="1" applyAlignment="1" applyProtection="1">
      <alignment horizontal="center" vertical="center" textRotation="90" wrapText="1"/>
      <protection locked="0"/>
    </xf>
    <xf numFmtId="1" fontId="6" fillId="8" borderId="1" xfId="9" applyNumberFormat="1" applyFont="1" applyFill="1" applyBorder="1" applyAlignment="1" applyProtection="1">
      <alignment horizontal="center" vertical="top" textRotation="90" wrapText="1"/>
      <protection locked="0"/>
    </xf>
    <xf numFmtId="3" fontId="6" fillId="8" borderId="1" xfId="9" applyNumberFormat="1" applyFont="1" applyFill="1" applyBorder="1" applyAlignment="1" applyProtection="1">
      <alignment horizontal="center" vertical="center" textRotation="90" wrapText="1"/>
      <protection locked="0"/>
    </xf>
    <xf numFmtId="49" fontId="6" fillId="8" borderId="1" xfId="9" applyNumberFormat="1" applyFont="1" applyFill="1" applyBorder="1" applyAlignment="1" applyProtection="1">
      <alignment horizontal="center" vertical="center" wrapText="1"/>
      <protection locked="0"/>
    </xf>
    <xf numFmtId="0" fontId="6" fillId="10" borderId="1" xfId="9" applyNumberFormat="1" applyFont="1" applyFill="1" applyBorder="1" applyAlignment="1" applyProtection="1">
      <alignment horizontal="center" vertical="center" wrapText="1"/>
      <protection locked="0"/>
    </xf>
    <xf numFmtId="10" fontId="7" fillId="9" borderId="3" xfId="12" applyNumberFormat="1"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top" wrapText="1"/>
      <protection locked="0"/>
    </xf>
    <xf numFmtId="0" fontId="7" fillId="9" borderId="3" xfId="11" applyNumberFormat="1" applyFont="1" applyFill="1" applyBorder="1" applyAlignment="1" applyProtection="1">
      <alignment horizontal="center" vertical="top" wrapText="1"/>
      <protection locked="0"/>
    </xf>
    <xf numFmtId="0" fontId="7" fillId="9" borderId="2" xfId="11" applyNumberFormat="1" applyFont="1" applyFill="1" applyBorder="1" applyAlignment="1" applyProtection="1">
      <alignment horizontal="center" vertical="top" wrapText="1"/>
      <protection locked="0"/>
    </xf>
    <xf numFmtId="1" fontId="6" fillId="0" borderId="17" xfId="9" applyNumberFormat="1" applyFont="1" applyFill="1" applyBorder="1" applyAlignment="1" applyProtection="1">
      <alignment horizontal="left" vertical="center" wrapText="1"/>
      <protection locked="0"/>
    </xf>
    <xf numFmtId="1" fontId="6" fillId="0" borderId="8" xfId="9" applyNumberFormat="1" applyFont="1" applyFill="1" applyBorder="1" applyAlignment="1" applyProtection="1">
      <alignment horizontal="left" vertical="center" wrapText="1"/>
      <protection locked="0"/>
    </xf>
    <xf numFmtId="0" fontId="6" fillId="0" borderId="5" xfId="9" applyNumberFormat="1" applyFont="1" applyFill="1" applyBorder="1" applyAlignment="1" applyProtection="1">
      <alignment horizontal="left" vertical="center" wrapText="1"/>
      <protection locked="0"/>
    </xf>
    <xf numFmtId="0" fontId="6" fillId="0" borderId="17" xfId="9" applyNumberFormat="1" applyFont="1" applyFill="1" applyBorder="1" applyAlignment="1" applyProtection="1">
      <alignment horizontal="left" vertical="center" wrapText="1"/>
      <protection locked="0"/>
    </xf>
    <xf numFmtId="0" fontId="6" fillId="0" borderId="8" xfId="9" applyNumberFormat="1" applyFont="1" applyFill="1" applyBorder="1" applyAlignment="1" applyProtection="1">
      <alignment horizontal="left" vertical="center" wrapText="1"/>
      <protection locked="0"/>
    </xf>
    <xf numFmtId="0" fontId="24" fillId="9" borderId="4" xfId="0" applyFont="1" applyFill="1" applyBorder="1" applyAlignment="1">
      <alignment horizontal="center" vertical="center" wrapText="1"/>
    </xf>
    <xf numFmtId="0" fontId="24" fillId="9" borderId="1" xfId="0" applyFont="1" applyFill="1" applyBorder="1" applyAlignment="1" applyProtection="1">
      <alignment horizontal="center" vertical="top"/>
      <protection locked="0"/>
    </xf>
    <xf numFmtId="49" fontId="7" fillId="9" borderId="1" xfId="9" applyNumberFormat="1" applyFont="1" applyFill="1" applyBorder="1" applyAlignment="1" applyProtection="1">
      <alignment horizontal="center" vertical="top" wrapText="1"/>
      <protection locked="0"/>
    </xf>
    <xf numFmtId="9" fontId="24" fillId="10" borderId="3" xfId="0" applyNumberFormat="1" applyFont="1" applyFill="1" applyBorder="1" applyAlignment="1" applyProtection="1">
      <alignment horizontal="center" vertical="top"/>
      <protection locked="0"/>
    </xf>
    <xf numFmtId="1" fontId="7" fillId="10" borderId="3" xfId="12" applyNumberFormat="1" applyFont="1" applyFill="1" applyBorder="1" applyAlignment="1" applyProtection="1">
      <alignment horizontal="center" vertical="top"/>
      <protection locked="0"/>
    </xf>
    <xf numFmtId="1" fontId="7" fillId="10" borderId="4" xfId="12" applyNumberFormat="1" applyFont="1" applyFill="1" applyBorder="1" applyAlignment="1" applyProtection="1">
      <alignment horizontal="center" vertical="top"/>
      <protection locked="0"/>
    </xf>
    <xf numFmtId="1" fontId="7" fillId="10" borderId="2" xfId="12" applyNumberFormat="1" applyFont="1" applyFill="1" applyBorder="1" applyAlignment="1" applyProtection="1">
      <alignment horizontal="center" vertical="top"/>
      <protection locked="0"/>
    </xf>
    <xf numFmtId="0" fontId="7" fillId="9" borderId="3" xfId="1" applyNumberFormat="1" applyFont="1" applyFill="1" applyBorder="1" applyAlignment="1" applyProtection="1">
      <alignment horizontal="center" vertical="top"/>
      <protection locked="0"/>
    </xf>
    <xf numFmtId="0" fontId="7" fillId="9" borderId="4" xfId="1" applyNumberFormat="1" applyFont="1" applyFill="1" applyBorder="1" applyAlignment="1" applyProtection="1">
      <alignment horizontal="center" vertical="top"/>
      <protection locked="0"/>
    </xf>
    <xf numFmtId="0" fontId="7" fillId="9" borderId="2" xfId="1" applyNumberFormat="1" applyFont="1" applyFill="1" applyBorder="1" applyAlignment="1" applyProtection="1">
      <alignment horizontal="center" vertical="top"/>
      <protection locked="0"/>
    </xf>
    <xf numFmtId="9" fontId="7" fillId="10" borderId="1" xfId="12" applyFont="1" applyFill="1" applyBorder="1" applyAlignment="1" applyProtection="1">
      <alignment horizontal="center" vertical="center"/>
      <protection locked="0"/>
    </xf>
    <xf numFmtId="0" fontId="4" fillId="0" borderId="5" xfId="9" applyNumberFormat="1" applyFont="1" applyFill="1" applyBorder="1" applyAlignment="1">
      <alignment horizontal="center" vertical="center" wrapText="1"/>
    </xf>
    <xf numFmtId="0" fontId="4" fillId="0" borderId="17" xfId="9" applyNumberFormat="1" applyFont="1" applyFill="1" applyBorder="1" applyAlignment="1">
      <alignment horizontal="center" vertical="center" wrapText="1"/>
    </xf>
    <xf numFmtId="0" fontId="4" fillId="0" borderId="8" xfId="9" applyNumberFormat="1" applyFont="1" applyFill="1" applyBorder="1" applyAlignment="1">
      <alignment horizontal="center" vertical="center" wrapText="1"/>
    </xf>
    <xf numFmtId="1" fontId="5" fillId="13" borderId="1" xfId="9" applyNumberFormat="1" applyFont="1" applyFill="1" applyBorder="1" applyAlignment="1">
      <alignment horizontal="center" vertical="center" textRotation="90" wrapText="1"/>
    </xf>
    <xf numFmtId="0" fontId="5" fillId="0" borderId="1" xfId="9" applyNumberFormat="1" applyFont="1" applyFill="1" applyBorder="1" applyAlignment="1">
      <alignment horizontal="center" vertical="center" wrapText="1"/>
    </xf>
    <xf numFmtId="167" fontId="35" fillId="0" borderId="1" xfId="9" applyNumberFormat="1" applyFont="1" applyFill="1" applyBorder="1" applyAlignment="1">
      <alignment horizontal="center" vertical="center" wrapText="1"/>
    </xf>
    <xf numFmtId="9" fontId="3" fillId="0" borderId="1" xfId="9" applyNumberFormat="1" applyFont="1" applyFill="1" applyBorder="1" applyAlignment="1">
      <alignment horizontal="left" vertical="center" wrapText="1"/>
    </xf>
    <xf numFmtId="0" fontId="4" fillId="0" borderId="1" xfId="9" applyNumberFormat="1" applyFont="1" applyFill="1" applyBorder="1" applyAlignment="1">
      <alignment horizontal="center" vertical="center" wrapText="1"/>
    </xf>
    <xf numFmtId="0" fontId="3" fillId="0" borderId="1" xfId="9" applyNumberFormat="1" applyFont="1" applyFill="1" applyBorder="1" applyAlignment="1">
      <alignment horizontal="left" vertical="center" wrapText="1"/>
    </xf>
    <xf numFmtId="0" fontId="5" fillId="13" borderId="1" xfId="9" applyNumberFormat="1" applyFont="1" applyFill="1" applyBorder="1" applyAlignment="1">
      <alignment horizontal="center" vertical="center" textRotation="90" wrapText="1"/>
    </xf>
    <xf numFmtId="49" fontId="4" fillId="13" borderId="1" xfId="9" applyNumberFormat="1" applyFont="1" applyFill="1" applyBorder="1" applyAlignment="1">
      <alignment horizontal="center" vertical="center" wrapText="1"/>
    </xf>
    <xf numFmtId="3" fontId="5" fillId="13" borderId="1" xfId="9" applyNumberFormat="1" applyFont="1" applyFill="1" applyBorder="1" applyAlignment="1">
      <alignment horizontal="center" vertical="center" textRotation="90" wrapText="1"/>
    </xf>
    <xf numFmtId="0" fontId="20" fillId="0" borderId="1" xfId="0" applyFont="1" applyBorder="1" applyAlignment="1">
      <alignment horizontal="center" vertical="top" wrapText="1"/>
    </xf>
    <xf numFmtId="1" fontId="5" fillId="13" borderId="3" xfId="9" applyNumberFormat="1" applyFont="1" applyFill="1" applyBorder="1" applyAlignment="1">
      <alignment horizontal="center" vertical="center" wrapText="1"/>
    </xf>
    <xf numFmtId="1" fontId="5" fillId="13" borderId="2" xfId="9" applyNumberFormat="1" applyFont="1" applyFill="1" applyBorder="1" applyAlignment="1">
      <alignment horizontal="center" vertical="center" wrapText="1"/>
    </xf>
    <xf numFmtId="49" fontId="3" fillId="2" borderId="1" xfId="10" applyNumberFormat="1" applyFont="1" applyFill="1" applyBorder="1" applyAlignment="1">
      <alignment horizontal="center" vertical="center" wrapText="1"/>
    </xf>
    <xf numFmtId="10" fontId="20" fillId="0" borderId="1" xfId="0" applyNumberFormat="1" applyFont="1" applyBorder="1" applyAlignment="1">
      <alignment horizontal="center" vertical="top" wrapText="1"/>
    </xf>
    <xf numFmtId="173" fontId="39" fillId="2" borderId="1" xfId="0" applyNumberFormat="1" applyFont="1" applyFill="1" applyBorder="1" applyAlignment="1">
      <alignment horizontal="center" vertical="center" wrapText="1"/>
    </xf>
    <xf numFmtId="0" fontId="0" fillId="0" borderId="1" xfId="0" applyBorder="1"/>
    <xf numFmtId="10" fontId="39" fillId="2" borderId="1" xfId="0" applyNumberFormat="1" applyFont="1" applyFill="1" applyBorder="1" applyAlignment="1">
      <alignment horizontal="center" vertical="center" wrapText="1"/>
    </xf>
    <xf numFmtId="0" fontId="39" fillId="2" borderId="1" xfId="0" applyNumberFormat="1" applyFont="1" applyFill="1" applyBorder="1" applyAlignment="1">
      <alignment horizontal="center"/>
    </xf>
    <xf numFmtId="173" fontId="39" fillId="2" borderId="3" xfId="0" applyNumberFormat="1" applyFont="1" applyFill="1" applyBorder="1" applyAlignment="1">
      <alignment horizontal="center" vertical="center" wrapText="1"/>
    </xf>
    <xf numFmtId="173" fontId="39" fillId="2" borderId="2" xfId="0" applyNumberFormat="1" applyFont="1" applyFill="1" applyBorder="1" applyAlignment="1">
      <alignment horizontal="center" vertical="center" wrapText="1"/>
    </xf>
    <xf numFmtId="0" fontId="40" fillId="14" borderId="1" xfId="0" applyNumberFormat="1" applyFont="1" applyFill="1" applyBorder="1" applyAlignment="1">
      <alignment horizontal="center" vertical="center" wrapText="1"/>
    </xf>
    <xf numFmtId="0" fontId="38" fillId="2" borderId="0" xfId="10" applyNumberFormat="1" applyFont="1" applyFill="1" applyAlignment="1">
      <alignment horizontal="left"/>
    </xf>
    <xf numFmtId="0" fontId="38" fillId="2" borderId="0" xfId="10" applyNumberFormat="1" applyFont="1" applyFill="1" applyAlignment="1">
      <alignment horizontal="center"/>
    </xf>
    <xf numFmtId="1" fontId="39" fillId="0" borderId="0" xfId="10" applyNumberFormat="1" applyFont="1" applyFill="1" applyBorder="1" applyAlignment="1">
      <alignment horizontal="left" vertical="center"/>
    </xf>
    <xf numFmtId="0" fontId="22" fillId="0" borderId="1" xfId="11"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42" fillId="10" borderId="2" xfId="0" applyFont="1" applyFill="1" applyBorder="1" applyAlignment="1">
      <alignment horizontal="left" vertical="top"/>
    </xf>
    <xf numFmtId="0" fontId="0" fillId="0" borderId="22" xfId="0" applyFont="1" applyBorder="1" applyAlignment="1">
      <alignment vertical="top" wrapText="1"/>
    </xf>
    <xf numFmtId="0" fontId="0" fillId="0" borderId="1" xfId="0" applyFont="1" applyBorder="1" applyAlignment="1">
      <alignment vertical="top" wrapText="1"/>
    </xf>
    <xf numFmtId="0" fontId="42" fillId="10" borderId="32" xfId="10" applyNumberFormat="1" applyFont="1" applyFill="1" applyBorder="1" applyAlignment="1">
      <alignment horizontal="left" vertical="top" wrapText="1"/>
    </xf>
    <xf numFmtId="0" fontId="42" fillId="10" borderId="17" xfId="10" applyNumberFormat="1" applyFont="1" applyFill="1" applyBorder="1" applyAlignment="1">
      <alignment horizontal="left" vertical="top" wrapText="1"/>
    </xf>
    <xf numFmtId="0" fontId="42" fillId="10" borderId="8" xfId="10" applyNumberFormat="1" applyFont="1" applyFill="1" applyBorder="1" applyAlignment="1">
      <alignment horizontal="left" vertical="top" wrapText="1"/>
    </xf>
    <xf numFmtId="0" fontId="42" fillId="10" borderId="32" xfId="0" applyFont="1" applyFill="1" applyBorder="1" applyAlignment="1">
      <alignment horizontal="left" vertical="center" wrapText="1"/>
    </xf>
    <xf numFmtId="0" fontId="42" fillId="10" borderId="17" xfId="0" applyFont="1" applyFill="1" applyBorder="1" applyAlignment="1">
      <alignment horizontal="left" vertical="center" wrapText="1"/>
    </xf>
    <xf numFmtId="0" fontId="42" fillId="10" borderId="8" xfId="0" applyFont="1" applyFill="1" applyBorder="1" applyAlignment="1">
      <alignment horizontal="left" vertical="center" wrapText="1"/>
    </xf>
    <xf numFmtId="177" fontId="42" fillId="10" borderId="3" xfId="0" applyNumberFormat="1" applyFont="1" applyFill="1" applyBorder="1" applyAlignment="1">
      <alignment horizontal="center" vertical="top"/>
    </xf>
    <xf numFmtId="177" fontId="42" fillId="10" borderId="2" xfId="0" applyNumberFormat="1" applyFont="1" applyFill="1" applyBorder="1" applyAlignment="1">
      <alignment horizontal="center" vertical="top"/>
    </xf>
    <xf numFmtId="0" fontId="42" fillId="10" borderId="31" xfId="0" applyFont="1" applyFill="1" applyBorder="1" applyAlignment="1">
      <alignment horizontal="center" vertical="top" wrapText="1"/>
    </xf>
    <xf numFmtId="0" fontId="42" fillId="10" borderId="30" xfId="0" applyFont="1" applyFill="1" applyBorder="1" applyAlignment="1">
      <alignment horizontal="center" vertical="top" wrapText="1"/>
    </xf>
    <xf numFmtId="0" fontId="42" fillId="10" borderId="22" xfId="0" applyFont="1" applyFill="1" applyBorder="1" applyAlignment="1">
      <alignment horizontal="left" vertical="top" wrapText="1"/>
    </xf>
    <xf numFmtId="0" fontId="42" fillId="10" borderId="1" xfId="0" applyFont="1" applyFill="1" applyBorder="1" applyAlignment="1">
      <alignment horizontal="left" vertical="top" wrapText="1"/>
    </xf>
    <xf numFmtId="175" fontId="42" fillId="10" borderId="3" xfId="0" applyNumberFormat="1" applyFont="1" applyFill="1" applyBorder="1" applyAlignment="1">
      <alignment vertical="top" wrapText="1"/>
    </xf>
    <xf numFmtId="0" fontId="42" fillId="10" borderId="2" xfId="0" applyFont="1" applyFill="1" applyBorder="1" applyAlignment="1">
      <alignment vertical="top" wrapText="1"/>
    </xf>
    <xf numFmtId="9" fontId="42" fillId="10" borderId="3" xfId="12" applyNumberFormat="1" applyFont="1" applyFill="1" applyBorder="1" applyAlignment="1">
      <alignment horizontal="center" vertical="top" wrapText="1"/>
    </xf>
    <xf numFmtId="9" fontId="42" fillId="10" borderId="2" xfId="12" applyNumberFormat="1" applyFont="1" applyFill="1" applyBorder="1" applyAlignment="1">
      <alignment horizontal="center" vertical="top" wrapText="1"/>
    </xf>
    <xf numFmtId="0" fontId="0" fillId="10" borderId="3" xfId="0" applyFill="1" applyBorder="1" applyAlignment="1">
      <alignment horizontal="center" vertical="top"/>
    </xf>
    <xf numFmtId="0" fontId="0" fillId="10" borderId="2" xfId="0" applyFill="1" applyBorder="1" applyAlignment="1">
      <alignment horizontal="center" vertical="top"/>
    </xf>
    <xf numFmtId="173" fontId="42" fillId="10" borderId="3" xfId="0" applyNumberFormat="1" applyFont="1" applyFill="1" applyBorder="1" applyAlignment="1">
      <alignment horizontal="center" vertical="top" wrapText="1"/>
    </xf>
    <xf numFmtId="173" fontId="42" fillId="10" borderId="2" xfId="0" applyNumberFormat="1" applyFont="1" applyFill="1" applyBorder="1" applyAlignment="1">
      <alignment horizontal="center" vertical="top" wrapText="1"/>
    </xf>
    <xf numFmtId="10" fontId="42" fillId="10" borderId="3" xfId="12" applyNumberFormat="1" applyFont="1" applyFill="1" applyBorder="1" applyAlignment="1">
      <alignment horizontal="center" vertical="top" wrapText="1"/>
    </xf>
    <xf numFmtId="10" fontId="42" fillId="10" borderId="2" xfId="12" applyNumberFormat="1" applyFont="1" applyFill="1" applyBorder="1" applyAlignment="1">
      <alignment horizontal="center" vertical="top" wrapText="1"/>
    </xf>
    <xf numFmtId="0" fontId="0" fillId="0" borderId="1" xfId="0" applyFont="1" applyBorder="1" applyAlignment="1">
      <alignment horizontal="left" vertical="top" wrapText="1"/>
    </xf>
    <xf numFmtId="0" fontId="41" fillId="16" borderId="1" xfId="0" applyFont="1" applyFill="1" applyBorder="1" applyAlignment="1">
      <alignment horizontal="center" vertical="top"/>
    </xf>
    <xf numFmtId="0" fontId="42" fillId="10" borderId="5" xfId="10" applyNumberFormat="1" applyFont="1" applyFill="1" applyBorder="1" applyAlignment="1">
      <alignment horizontal="left" vertical="center" wrapText="1"/>
    </xf>
    <xf numFmtId="0" fontId="42" fillId="10" borderId="17" xfId="10" applyNumberFormat="1" applyFont="1" applyFill="1" applyBorder="1" applyAlignment="1">
      <alignment horizontal="left" vertical="center" wrapText="1"/>
    </xf>
    <xf numFmtId="0" fontId="42" fillId="10" borderId="8" xfId="10" applyNumberFormat="1" applyFont="1" applyFill="1" applyBorder="1" applyAlignment="1">
      <alignment horizontal="left" vertical="center" wrapText="1"/>
    </xf>
    <xf numFmtId="0" fontId="0" fillId="0" borderId="1" xfId="0" applyBorder="1" applyAlignment="1">
      <alignment vertical="top" wrapText="1"/>
    </xf>
    <xf numFmtId="0" fontId="42" fillId="10" borderId="5" xfId="0" applyFont="1" applyFill="1" applyBorder="1" applyAlignment="1">
      <alignment horizontal="left" vertical="center" wrapText="1"/>
    </xf>
    <xf numFmtId="9" fontId="23" fillId="0" borderId="0" xfId="10" applyNumberFormat="1" applyFont="1" applyFill="1" applyBorder="1" applyAlignment="1">
      <alignment horizontal="justify" vertical="center" wrapText="1"/>
    </xf>
    <xf numFmtId="9" fontId="49" fillId="20" borderId="2" xfId="10" applyNumberFormat="1" applyFont="1" applyFill="1" applyBorder="1" applyAlignment="1">
      <alignment horizontal="center"/>
    </xf>
    <xf numFmtId="0" fontId="49" fillId="20" borderId="2" xfId="10" applyNumberFormat="1" applyFont="1" applyFill="1" applyBorder="1" applyAlignment="1">
      <alignment horizontal="center"/>
    </xf>
    <xf numFmtId="10" fontId="54" fillId="9" borderId="3" xfId="12" applyNumberFormat="1" applyFont="1" applyFill="1" applyBorder="1" applyAlignment="1">
      <alignment horizontal="center" vertical="center" wrapText="1"/>
    </xf>
    <xf numFmtId="10" fontId="54" fillId="9" borderId="2" xfId="12" applyNumberFormat="1" applyFont="1" applyFill="1" applyBorder="1" applyAlignment="1">
      <alignment horizontal="center" vertical="center" wrapText="1"/>
    </xf>
    <xf numFmtId="9" fontId="54" fillId="9" borderId="31" xfId="10" applyNumberFormat="1" applyFont="1" applyFill="1" applyBorder="1" applyAlignment="1">
      <alignment horizontal="center" vertical="center" wrapText="1"/>
    </xf>
    <xf numFmtId="9" fontId="54" fillId="9" borderId="30" xfId="10" applyNumberFormat="1" applyFont="1" applyFill="1" applyBorder="1" applyAlignment="1">
      <alignment horizontal="center" vertical="center" wrapText="1"/>
    </xf>
    <xf numFmtId="9" fontId="34" fillId="0" borderId="0" xfId="10" applyNumberFormat="1" applyFont="1" applyFill="1" applyBorder="1" applyAlignment="1">
      <alignment horizontal="left" vertical="center" wrapText="1"/>
    </xf>
    <xf numFmtId="0" fontId="54" fillId="3" borderId="35" xfId="10" applyNumberFormat="1" applyFont="1" applyFill="1" applyBorder="1" applyAlignment="1">
      <alignment horizontal="center"/>
    </xf>
    <xf numFmtId="0" fontId="54" fillId="3" borderId="40" xfId="10" applyNumberFormat="1" applyFont="1" applyFill="1" applyBorder="1" applyAlignment="1">
      <alignment horizontal="center"/>
    </xf>
    <xf numFmtId="0" fontId="54" fillId="3" borderId="39" xfId="10" applyNumberFormat="1" applyFont="1" applyFill="1" applyBorder="1" applyAlignment="1">
      <alignment horizontal="center"/>
    </xf>
    <xf numFmtId="0" fontId="54" fillId="25" borderId="38" xfId="10" applyNumberFormat="1" applyFont="1" applyFill="1" applyBorder="1" applyAlignment="1">
      <alignment horizontal="center" vertical="center" wrapText="1"/>
    </xf>
    <xf numFmtId="0" fontId="54" fillId="25" borderId="34" xfId="10" applyNumberFormat="1" applyFont="1" applyFill="1" applyBorder="1" applyAlignment="1">
      <alignment horizontal="center" vertical="center" wrapText="1"/>
    </xf>
    <xf numFmtId="0" fontId="54" fillId="25" borderId="2" xfId="10" applyNumberFormat="1" applyFont="1" applyFill="1" applyBorder="1" applyAlignment="1">
      <alignment horizontal="center" vertical="center" wrapText="1"/>
    </xf>
    <xf numFmtId="0" fontId="54" fillId="25" borderId="1" xfId="10" applyNumberFormat="1" applyFont="1" applyFill="1" applyBorder="1" applyAlignment="1">
      <alignment horizontal="center" vertical="center" wrapText="1"/>
    </xf>
    <xf numFmtId="0" fontId="54" fillId="25" borderId="30" xfId="10" applyNumberFormat="1" applyFont="1" applyFill="1" applyBorder="1" applyAlignment="1">
      <alignment horizontal="center" vertical="center" wrapText="1"/>
    </xf>
    <xf numFmtId="0" fontId="54" fillId="25" borderId="27" xfId="10" applyNumberFormat="1" applyFont="1" applyFill="1" applyBorder="1" applyAlignment="1">
      <alignment horizontal="center" vertical="center" wrapText="1"/>
    </xf>
    <xf numFmtId="0" fontId="23" fillId="0" borderId="10" xfId="9" applyNumberFormat="1" applyFont="1" applyFill="1" applyBorder="1" applyAlignment="1" applyProtection="1">
      <alignment horizontal="center" vertical="center" wrapText="1"/>
    </xf>
    <xf numFmtId="0" fontId="23" fillId="0" borderId="0" xfId="9" applyNumberFormat="1" applyFont="1" applyFill="1" applyBorder="1" applyAlignment="1" applyProtection="1">
      <alignment horizontal="center" vertical="center" wrapText="1"/>
    </xf>
    <xf numFmtId="0" fontId="0" fillId="0" borderId="0" xfId="0" applyFont="1" applyProtection="1"/>
    <xf numFmtId="9" fontId="34" fillId="0" borderId="5" xfId="9" applyNumberFormat="1" applyFont="1" applyFill="1" applyBorder="1" applyAlignment="1" applyProtection="1">
      <alignment horizontal="left" vertical="center" wrapText="1"/>
    </xf>
    <xf numFmtId="9" fontId="34" fillId="0" borderId="17" xfId="9" applyNumberFormat="1" applyFont="1" applyFill="1" applyBorder="1" applyAlignment="1" applyProtection="1">
      <alignment horizontal="left" vertical="center" wrapText="1"/>
    </xf>
    <xf numFmtId="9" fontId="34" fillId="0" borderId="8" xfId="9" applyNumberFormat="1" applyFont="1" applyFill="1" applyBorder="1" applyAlignment="1" applyProtection="1">
      <alignment horizontal="left" vertical="center" wrapText="1"/>
    </xf>
    <xf numFmtId="9" fontId="34" fillId="0" borderId="1" xfId="9" applyNumberFormat="1" applyFont="1" applyFill="1" applyBorder="1" applyAlignment="1" applyProtection="1">
      <alignment horizontal="left" vertical="center" wrapText="1"/>
    </xf>
    <xf numFmtId="0" fontId="0" fillId="0" borderId="8" xfId="0" applyFont="1" applyBorder="1" applyProtection="1"/>
    <xf numFmtId="1" fontId="34" fillId="0" borderId="5" xfId="9" applyNumberFormat="1" applyFont="1" applyFill="1" applyBorder="1" applyAlignment="1" applyProtection="1">
      <alignment horizontal="left" vertical="center" wrapText="1"/>
    </xf>
    <xf numFmtId="1" fontId="34" fillId="0" borderId="17" xfId="9" applyNumberFormat="1" applyFont="1" applyFill="1" applyBorder="1" applyAlignment="1" applyProtection="1">
      <alignment horizontal="left" vertical="center" wrapText="1"/>
    </xf>
    <xf numFmtId="0" fontId="34" fillId="0" borderId="3" xfId="9" applyNumberFormat="1" applyFont="1" applyFill="1" applyBorder="1" applyAlignment="1" applyProtection="1">
      <alignment horizontal="left" vertical="center" wrapText="1"/>
    </xf>
    <xf numFmtId="1" fontId="34" fillId="0" borderId="6" xfId="9" applyNumberFormat="1" applyFont="1" applyFill="1" applyBorder="1" applyAlignment="1" applyProtection="1">
      <alignment horizontal="left" vertical="center" wrapText="1"/>
    </xf>
    <xf numFmtId="1" fontId="34" fillId="0" borderId="18" xfId="9" applyNumberFormat="1" applyFont="1" applyFill="1" applyBorder="1" applyAlignment="1" applyProtection="1">
      <alignment horizontal="left" vertical="center" wrapText="1"/>
    </xf>
    <xf numFmtId="0" fontId="23" fillId="8" borderId="21" xfId="9" applyNumberFormat="1" applyFont="1" applyFill="1" applyBorder="1" applyAlignment="1" applyProtection="1">
      <alignment horizontal="center" vertical="center" textRotation="90" wrapText="1"/>
    </xf>
    <xf numFmtId="0" fontId="23" fillId="8" borderId="16" xfId="9" applyNumberFormat="1" applyFont="1" applyFill="1" applyBorder="1" applyAlignment="1" applyProtection="1">
      <alignment horizontal="center" vertical="center" textRotation="90" wrapText="1"/>
    </xf>
    <xf numFmtId="1" fontId="23" fillId="8" borderId="16" xfId="9" applyNumberFormat="1" applyFont="1" applyFill="1" applyBorder="1" applyAlignment="1" applyProtection="1">
      <alignment horizontal="center" vertical="center" textRotation="90" wrapText="1"/>
    </xf>
    <xf numFmtId="3" fontId="23" fillId="8" borderId="16" xfId="9" applyNumberFormat="1" applyFont="1" applyFill="1" applyBorder="1" applyAlignment="1" applyProtection="1">
      <alignment horizontal="center" vertical="center" textRotation="90" wrapText="1"/>
    </xf>
    <xf numFmtId="49" fontId="23" fillId="8" borderId="16" xfId="9" applyNumberFormat="1" applyFont="1" applyFill="1" applyBorder="1" applyAlignment="1" applyProtection="1">
      <alignment horizontal="center" vertical="center" wrapText="1"/>
    </xf>
    <xf numFmtId="0" fontId="23" fillId="8" borderId="23" xfId="9" applyNumberFormat="1" applyFont="1" applyFill="1" applyBorder="1" applyAlignment="1" applyProtection="1">
      <alignment horizontal="center" vertical="center" wrapText="1"/>
    </xf>
    <xf numFmtId="0" fontId="23" fillId="8" borderId="24" xfId="9" applyNumberFormat="1" applyFont="1" applyFill="1" applyBorder="1" applyAlignment="1" applyProtection="1">
      <alignment horizontal="center" vertical="center" wrapText="1"/>
    </xf>
    <xf numFmtId="0" fontId="23" fillId="8" borderId="25" xfId="9" applyNumberFormat="1" applyFont="1" applyFill="1" applyBorder="1" applyAlignment="1" applyProtection="1">
      <alignment horizontal="center" vertical="center" wrapText="1"/>
    </xf>
    <xf numFmtId="0" fontId="23" fillId="8" borderId="16" xfId="9" applyNumberFormat="1" applyFont="1" applyFill="1" applyBorder="1" applyAlignment="1" applyProtection="1">
      <alignment horizontal="center" vertical="center" wrapText="1"/>
    </xf>
    <xf numFmtId="0" fontId="23" fillId="8" borderId="26" xfId="9" applyNumberFormat="1" applyFont="1" applyFill="1" applyBorder="1" applyAlignment="1" applyProtection="1">
      <alignment horizontal="center" vertical="center" wrapText="1"/>
    </xf>
    <xf numFmtId="0" fontId="6" fillId="10" borderId="3" xfId="9" applyNumberFormat="1" applyFont="1" applyFill="1" applyBorder="1" applyAlignment="1" applyProtection="1">
      <alignment horizontal="center" vertical="center" wrapText="1"/>
    </xf>
    <xf numFmtId="0" fontId="22" fillId="0" borderId="0" xfId="0" applyFont="1" applyProtection="1"/>
    <xf numFmtId="0" fontId="23" fillId="8" borderId="22" xfId="9" applyNumberFormat="1" applyFont="1" applyFill="1" applyBorder="1" applyAlignment="1" applyProtection="1">
      <alignment horizontal="center" vertical="center" textRotation="90" wrapText="1"/>
    </xf>
    <xf numFmtId="0" fontId="23" fillId="8" borderId="1" xfId="9" applyNumberFormat="1" applyFont="1" applyFill="1" applyBorder="1" applyAlignment="1" applyProtection="1">
      <alignment horizontal="center" vertical="center" textRotation="90" wrapText="1"/>
    </xf>
    <xf numFmtId="1" fontId="23" fillId="8" borderId="1" xfId="9" applyNumberFormat="1" applyFont="1" applyFill="1" applyBorder="1" applyAlignment="1" applyProtection="1">
      <alignment horizontal="center" vertical="center" textRotation="90" wrapText="1"/>
    </xf>
    <xf numFmtId="3" fontId="23" fillId="8" borderId="1" xfId="9" applyNumberFormat="1" applyFont="1" applyFill="1" applyBorder="1" applyAlignment="1" applyProtection="1">
      <alignment horizontal="center" vertical="center" textRotation="90" wrapText="1"/>
    </xf>
    <xf numFmtId="49" fontId="23" fillId="8" borderId="1" xfId="9" applyNumberFormat="1" applyFont="1" applyFill="1" applyBorder="1" applyAlignment="1" applyProtection="1">
      <alignment horizontal="center" vertical="center" wrapText="1"/>
    </xf>
    <xf numFmtId="49" fontId="6" fillId="10" borderId="3" xfId="9" applyNumberFormat="1" applyFont="1" applyFill="1" applyBorder="1" applyAlignment="1" applyProtection="1">
      <alignment horizontal="center" vertical="center" wrapText="1"/>
    </xf>
    <xf numFmtId="0" fontId="23" fillId="8" borderId="1" xfId="9" applyNumberFormat="1" applyFont="1" applyFill="1" applyBorder="1" applyAlignment="1" applyProtection="1">
      <alignment horizontal="center" vertical="center" wrapText="1"/>
    </xf>
    <xf numFmtId="0" fontId="23" fillId="8" borderId="27" xfId="9" applyNumberFormat="1" applyFont="1" applyFill="1" applyBorder="1" applyAlignment="1" applyProtection="1">
      <alignment horizontal="center" vertical="center" wrapText="1"/>
    </xf>
    <xf numFmtId="0" fontId="6" fillId="10" borderId="4" xfId="9" applyNumberFormat="1" applyFont="1" applyFill="1" applyBorder="1" applyAlignment="1" applyProtection="1">
      <alignment horizontal="center" vertical="center" wrapText="1"/>
    </xf>
    <xf numFmtId="49" fontId="6" fillId="10" borderId="2" xfId="9" applyNumberFormat="1" applyFont="1" applyFill="1" applyBorder="1" applyAlignment="1" applyProtection="1">
      <alignment horizontal="center" vertical="center" wrapText="1"/>
    </xf>
    <xf numFmtId="0" fontId="23" fillId="8" borderId="1" xfId="9" applyNumberFormat="1" applyFont="1" applyFill="1" applyBorder="1" applyAlignment="1" applyProtection="1">
      <alignment horizontal="center" vertical="top" wrapText="1"/>
    </xf>
    <xf numFmtId="0" fontId="6" fillId="10" borderId="2" xfId="9" applyNumberFormat="1" applyFont="1" applyFill="1" applyBorder="1" applyAlignment="1" applyProtection="1">
      <alignment horizontal="center" vertical="center" wrapText="1"/>
    </xf>
    <xf numFmtId="0" fontId="22" fillId="0" borderId="0" xfId="0" applyFont="1" applyAlignment="1" applyProtection="1">
      <alignment vertical="top"/>
    </xf>
    <xf numFmtId="49" fontId="30" fillId="2" borderId="1" xfId="9" applyNumberFormat="1" applyFont="1" applyFill="1" applyBorder="1" applyAlignment="1" applyProtection="1">
      <alignment horizontal="center" vertical="top" wrapText="1"/>
    </xf>
    <xf numFmtId="0" fontId="22" fillId="0" borderId="1" xfId="0" applyFont="1" applyBorder="1" applyAlignment="1" applyProtection="1">
      <alignment horizontal="center" vertical="top" wrapText="1"/>
    </xf>
    <xf numFmtId="10" fontId="22" fillId="0" borderId="1" xfId="0" applyNumberFormat="1" applyFont="1" applyBorder="1" applyAlignment="1" applyProtection="1">
      <alignment horizontal="center" vertical="top" wrapText="1"/>
    </xf>
    <xf numFmtId="0" fontId="22" fillId="0" borderId="1" xfId="0" applyFont="1" applyBorder="1" applyAlignment="1" applyProtection="1">
      <alignment horizontal="center" vertical="top" wrapText="1"/>
    </xf>
    <xf numFmtId="10" fontId="22" fillId="0" borderId="1" xfId="12" applyNumberFormat="1" applyFont="1" applyBorder="1" applyAlignment="1" applyProtection="1">
      <alignment horizontal="center" vertical="top" wrapText="1"/>
    </xf>
    <xf numFmtId="0" fontId="22" fillId="10" borderId="1" xfId="0" applyFont="1" applyFill="1" applyBorder="1" applyAlignment="1" applyProtection="1">
      <alignment horizontal="center" vertical="top" wrapText="1"/>
    </xf>
    <xf numFmtId="9" fontId="22" fillId="10" borderId="1" xfId="12" applyFont="1" applyFill="1" applyBorder="1" applyAlignment="1" applyProtection="1">
      <alignment horizontal="center" vertical="top" wrapText="1"/>
    </xf>
    <xf numFmtId="0" fontId="22" fillId="0" borderId="1" xfId="0" applyFont="1" applyFill="1" applyBorder="1" applyAlignment="1" applyProtection="1">
      <alignment vertical="top" wrapText="1"/>
    </xf>
    <xf numFmtId="169" fontId="22" fillId="10" borderId="1" xfId="0" applyNumberFormat="1" applyFont="1" applyFill="1" applyBorder="1" applyAlignment="1" applyProtection="1">
      <alignment horizontal="center" vertical="top" wrapText="1"/>
    </xf>
    <xf numFmtId="9" fontId="22" fillId="10" borderId="2" xfId="12" applyFont="1" applyFill="1" applyBorder="1" applyAlignment="1" applyProtection="1">
      <alignment horizontal="center" vertical="top" wrapText="1"/>
    </xf>
    <xf numFmtId="0" fontId="0" fillId="0" borderId="2" xfId="0" applyBorder="1" applyAlignment="1" applyProtection="1">
      <alignment horizontal="center" vertical="top" wrapText="1"/>
    </xf>
    <xf numFmtId="0" fontId="17" fillId="0" borderId="9" xfId="3" applyBorder="1" applyAlignment="1" applyProtection="1">
      <alignment horizontal="center" vertical="top" wrapText="1"/>
    </xf>
    <xf numFmtId="0" fontId="22" fillId="10" borderId="1" xfId="0" applyFont="1" applyFill="1" applyBorder="1" applyAlignment="1" applyProtection="1">
      <alignment vertical="top" wrapText="1"/>
    </xf>
    <xf numFmtId="0" fontId="22" fillId="0" borderId="1" xfId="0" applyFont="1" applyBorder="1" applyAlignment="1" applyProtection="1">
      <alignment vertical="top"/>
    </xf>
    <xf numFmtId="0" fontId="22" fillId="0" borderId="1" xfId="0" applyNumberFormat="1" applyFont="1" applyFill="1" applyBorder="1" applyAlignment="1" applyProtection="1">
      <alignment vertical="top" wrapText="1"/>
    </xf>
    <xf numFmtId="9" fontId="22" fillId="0" borderId="1" xfId="12" applyFont="1" applyFill="1" applyBorder="1" applyAlignment="1" applyProtection="1">
      <alignment vertical="top" wrapText="1"/>
    </xf>
    <xf numFmtId="169" fontId="22" fillId="10" borderId="1" xfId="0" applyNumberFormat="1" applyFont="1" applyFill="1" applyBorder="1" applyAlignment="1" applyProtection="1">
      <alignment horizontal="center" vertical="top"/>
    </xf>
    <xf numFmtId="9" fontId="22" fillId="10" borderId="2" xfId="12" applyFont="1" applyFill="1" applyBorder="1" applyAlignment="1" applyProtection="1">
      <alignment horizontal="center" vertical="top"/>
    </xf>
    <xf numFmtId="0" fontId="17" fillId="0" borderId="5" xfId="3" applyBorder="1" applyAlignment="1" applyProtection="1">
      <alignment horizontal="center" vertical="top" wrapText="1"/>
    </xf>
    <xf numFmtId="9" fontId="22" fillId="0" borderId="1" xfId="0" applyNumberFormat="1" applyFont="1" applyBorder="1" applyAlignment="1" applyProtection="1">
      <alignment horizontal="center" vertical="top"/>
    </xf>
    <xf numFmtId="0" fontId="22" fillId="0" borderId="1" xfId="0" applyFont="1" applyBorder="1" applyAlignment="1" applyProtection="1">
      <alignment horizontal="center" vertical="top"/>
    </xf>
    <xf numFmtId="9" fontId="22" fillId="10" borderId="5" xfId="12" applyFont="1" applyFill="1" applyBorder="1" applyAlignment="1" applyProtection="1">
      <alignment horizontal="center" vertical="top"/>
    </xf>
    <xf numFmtId="9" fontId="22" fillId="10" borderId="13" xfId="12" applyFont="1" applyFill="1" applyBorder="1" applyAlignment="1" applyProtection="1">
      <alignment horizontal="center" vertical="top"/>
    </xf>
    <xf numFmtId="0" fontId="22" fillId="0" borderId="8" xfId="0" applyFont="1" applyFill="1" applyBorder="1" applyAlignment="1" applyProtection="1">
      <alignment horizontal="center" vertical="top" wrapText="1"/>
    </xf>
    <xf numFmtId="169" fontId="2" fillId="10" borderId="1" xfId="7" applyNumberFormat="1" applyFont="1" applyFill="1" applyBorder="1" applyAlignment="1" applyProtection="1">
      <alignment horizontal="center" vertical="top"/>
    </xf>
    <xf numFmtId="9" fontId="2" fillId="10" borderId="1" xfId="12" applyFont="1" applyFill="1" applyBorder="1" applyAlignment="1" applyProtection="1">
      <alignment horizontal="center" vertical="top"/>
    </xf>
    <xf numFmtId="168" fontId="28" fillId="0" borderId="1" xfId="0" applyNumberFormat="1" applyFont="1" applyFill="1" applyBorder="1" applyAlignment="1" applyProtection="1">
      <alignment horizontal="center" vertical="top" wrapText="1"/>
    </xf>
    <xf numFmtId="168" fontId="29" fillId="0" borderId="1" xfId="3" applyNumberFormat="1" applyFont="1" applyFill="1" applyBorder="1" applyAlignment="1" applyProtection="1">
      <alignment horizontal="center" vertical="top" wrapText="1"/>
    </xf>
    <xf numFmtId="0" fontId="22" fillId="10" borderId="5" xfId="0" applyFont="1" applyFill="1" applyBorder="1" applyAlignment="1" applyProtection="1">
      <alignment horizontal="justify" vertical="center" wrapText="1"/>
    </xf>
    <xf numFmtId="0" fontId="22" fillId="0" borderId="3" xfId="0" applyFont="1" applyBorder="1" applyAlignment="1" applyProtection="1">
      <alignment horizontal="center" vertical="center" wrapText="1"/>
    </xf>
    <xf numFmtId="0" fontId="22" fillId="0" borderId="3" xfId="0" applyFont="1" applyBorder="1" applyAlignment="1" applyProtection="1">
      <alignment horizontal="center" vertical="top"/>
    </xf>
    <xf numFmtId="9" fontId="22" fillId="0" borderId="3" xfId="0" applyNumberFormat="1" applyFont="1" applyBorder="1" applyAlignment="1" applyProtection="1">
      <alignment horizontal="center" vertical="top"/>
    </xf>
    <xf numFmtId="0" fontId="22" fillId="10" borderId="3" xfId="0" applyFont="1" applyFill="1" applyBorder="1" applyAlignment="1" applyProtection="1">
      <alignment horizontal="center" vertical="top"/>
    </xf>
    <xf numFmtId="9" fontId="22" fillId="10" borderId="19" xfId="12" applyFont="1" applyFill="1" applyBorder="1" applyAlignment="1" applyProtection="1">
      <alignment horizontal="center" vertical="top"/>
    </xf>
    <xf numFmtId="0" fontId="22" fillId="9" borderId="1" xfId="0" applyFont="1" applyFill="1" applyBorder="1" applyAlignment="1" applyProtection="1">
      <alignment horizontal="center" vertical="top" wrapText="1"/>
    </xf>
    <xf numFmtId="0" fontId="22" fillId="10" borderId="5" xfId="0" applyFont="1" applyFill="1" applyBorder="1" applyAlignment="1" applyProtection="1">
      <alignment horizontal="justify" vertical="justify" wrapText="1"/>
    </xf>
    <xf numFmtId="168" fontId="29" fillId="9" borderId="10" xfId="3" applyNumberFormat="1" applyFont="1" applyFill="1" applyBorder="1" applyAlignment="1" applyProtection="1">
      <alignment horizontal="center" vertical="top" wrapText="1"/>
    </xf>
    <xf numFmtId="0" fontId="22" fillId="9" borderId="0" xfId="0" applyFont="1" applyFill="1" applyBorder="1" applyAlignment="1" applyProtection="1">
      <alignment vertical="top"/>
    </xf>
    <xf numFmtId="0" fontId="22" fillId="0" borderId="4" xfId="0" applyFont="1" applyBorder="1" applyAlignment="1" applyProtection="1">
      <alignment horizontal="center" vertical="center" wrapText="1"/>
    </xf>
    <xf numFmtId="0" fontId="22" fillId="0" borderId="4" xfId="0" applyFont="1" applyBorder="1" applyAlignment="1" applyProtection="1">
      <alignment horizontal="center" vertical="top"/>
    </xf>
    <xf numFmtId="9" fontId="22" fillId="0" borderId="4" xfId="0" applyNumberFormat="1" applyFont="1" applyBorder="1" applyAlignment="1" applyProtection="1">
      <alignment horizontal="center" vertical="top"/>
    </xf>
    <xf numFmtId="0" fontId="22" fillId="10" borderId="4" xfId="0" applyFont="1" applyFill="1" applyBorder="1" applyAlignment="1" applyProtection="1">
      <alignment horizontal="center" vertical="top"/>
    </xf>
    <xf numFmtId="9" fontId="22" fillId="10" borderId="4" xfId="12" applyFont="1" applyFill="1" applyBorder="1" applyAlignment="1" applyProtection="1">
      <alignment horizontal="center" vertical="top"/>
    </xf>
    <xf numFmtId="0" fontId="0" fillId="0" borderId="1" xfId="0" applyFont="1" applyBorder="1" applyProtection="1"/>
    <xf numFmtId="0" fontId="22" fillId="0" borderId="2" xfId="0" applyFont="1" applyBorder="1" applyAlignment="1" applyProtection="1">
      <alignment horizontal="center" vertical="center" wrapText="1"/>
    </xf>
    <xf numFmtId="0" fontId="22" fillId="0" borderId="2" xfId="0" applyFont="1" applyBorder="1" applyAlignment="1" applyProtection="1">
      <alignment horizontal="center" vertical="top"/>
    </xf>
    <xf numFmtId="9" fontId="22" fillId="0" borderId="2" xfId="0" applyNumberFormat="1" applyFont="1" applyBorder="1" applyAlignment="1" applyProtection="1">
      <alignment horizontal="center" vertical="top"/>
    </xf>
    <xf numFmtId="0" fontId="22" fillId="10" borderId="2" xfId="0" applyFont="1" applyFill="1" applyBorder="1" applyAlignment="1" applyProtection="1">
      <alignment horizontal="center" vertical="top"/>
    </xf>
    <xf numFmtId="9" fontId="22" fillId="10" borderId="20" xfId="12" applyFont="1" applyFill="1" applyBorder="1" applyAlignment="1" applyProtection="1">
      <alignment horizontal="center" vertical="top"/>
    </xf>
    <xf numFmtId="0" fontId="0" fillId="0" borderId="1" xfId="0" applyFont="1" applyBorder="1" applyAlignment="1" applyProtection="1">
      <alignment horizontal="center" vertical="top"/>
    </xf>
    <xf numFmtId="9" fontId="2" fillId="10" borderId="3" xfId="12" applyFont="1" applyFill="1" applyBorder="1" applyAlignment="1" applyProtection="1">
      <alignment horizontal="center" vertical="top"/>
    </xf>
    <xf numFmtId="168" fontId="7" fillId="9" borderId="1" xfId="7" applyNumberFormat="1" applyFont="1" applyFill="1" applyBorder="1" applyAlignment="1" applyProtection="1">
      <alignment horizontal="center" vertical="top"/>
    </xf>
    <xf numFmtId="0" fontId="0" fillId="9" borderId="10" xfId="0" applyFont="1" applyFill="1" applyBorder="1" applyProtection="1"/>
    <xf numFmtId="0" fontId="0" fillId="9" borderId="0" xfId="0" applyFont="1" applyFill="1" applyBorder="1" applyProtection="1"/>
    <xf numFmtId="0" fontId="0" fillId="0" borderId="0" xfId="0" applyFont="1" applyBorder="1" applyProtection="1"/>
    <xf numFmtId="9" fontId="16" fillId="10" borderId="13" xfId="12" applyFont="1" applyFill="1" applyBorder="1" applyAlignment="1" applyProtection="1">
      <alignment horizontal="center"/>
    </xf>
    <xf numFmtId="168" fontId="7" fillId="9" borderId="0" xfId="7" applyNumberFormat="1" applyFont="1" applyFill="1" applyBorder="1" applyAlignment="1" applyProtection="1">
      <alignment horizontal="center" vertical="top"/>
    </xf>
    <xf numFmtId="9" fontId="7" fillId="10" borderId="13" xfId="12" applyFont="1" applyFill="1" applyBorder="1" applyAlignment="1" applyProtection="1">
      <alignment horizontal="center" vertical="top"/>
    </xf>
    <xf numFmtId="0" fontId="26" fillId="8" borderId="21" xfId="0" applyFont="1" applyFill="1" applyBorder="1" applyAlignment="1" applyProtection="1">
      <alignment horizontal="center" vertical="top"/>
    </xf>
    <xf numFmtId="0" fontId="26" fillId="8" borderId="16" xfId="0" applyFont="1" applyFill="1" applyBorder="1" applyAlignment="1" applyProtection="1">
      <alignment horizontal="center" vertical="top"/>
    </xf>
    <xf numFmtId="168" fontId="26" fillId="8" borderId="16" xfId="0" applyNumberFormat="1" applyFont="1" applyFill="1" applyBorder="1" applyAlignment="1" applyProtection="1">
      <alignment horizontal="center"/>
    </xf>
    <xf numFmtId="0" fontId="26" fillId="8" borderId="16" xfId="0" applyFont="1" applyFill="1" applyBorder="1" applyAlignment="1" applyProtection="1">
      <alignment horizontal="center"/>
    </xf>
    <xf numFmtId="0" fontId="26" fillId="8" borderId="26" xfId="0" applyFont="1" applyFill="1" applyBorder="1" applyAlignment="1" applyProtection="1">
      <alignment horizontal="center"/>
    </xf>
    <xf numFmtId="168" fontId="8" fillId="0" borderId="0" xfId="7" applyNumberFormat="1" applyFont="1" applyBorder="1" applyAlignment="1" applyProtection="1">
      <alignment horizontal="center" vertical="top"/>
    </xf>
    <xf numFmtId="0" fontId="26" fillId="8" borderId="22" xfId="0" applyFont="1" applyFill="1" applyBorder="1" applyAlignment="1" applyProtection="1">
      <alignment horizontal="center" vertical="top"/>
    </xf>
    <xf numFmtId="0" fontId="26" fillId="8" borderId="1" xfId="0" applyFont="1" applyFill="1" applyBorder="1" applyAlignment="1" applyProtection="1">
      <alignment horizontal="center" vertical="top"/>
    </xf>
    <xf numFmtId="9" fontId="26" fillId="8" borderId="1" xfId="0" applyNumberFormat="1" applyFont="1" applyFill="1" applyBorder="1" applyAlignment="1" applyProtection="1">
      <alignment horizontal="center" vertical="top"/>
    </xf>
    <xf numFmtId="9" fontId="26" fillId="8" borderId="27" xfId="0" applyNumberFormat="1" applyFont="1" applyFill="1" applyBorder="1" applyAlignment="1" applyProtection="1">
      <alignment horizontal="center" vertical="top"/>
    </xf>
    <xf numFmtId="0" fontId="24" fillId="11" borderId="22" xfId="0" applyFont="1" applyFill="1" applyBorder="1" applyAlignment="1" applyProtection="1">
      <alignment horizontal="center" vertical="top" wrapText="1"/>
    </xf>
    <xf numFmtId="0" fontId="24" fillId="11" borderId="1" xfId="0" applyFont="1" applyFill="1" applyBorder="1" applyAlignment="1" applyProtection="1">
      <alignment horizontal="center" vertical="top" wrapText="1"/>
    </xf>
    <xf numFmtId="9" fontId="24" fillId="10" borderId="1" xfId="12" applyFont="1" applyFill="1" applyBorder="1" applyAlignment="1" applyProtection="1">
      <alignment horizontal="center" vertical="top"/>
    </xf>
    <xf numFmtId="9" fontId="24" fillId="10" borderId="27" xfId="12" applyFont="1" applyFill="1" applyBorder="1" applyAlignment="1" applyProtection="1">
      <alignment horizontal="center" vertical="top"/>
    </xf>
    <xf numFmtId="0" fontId="24" fillId="10" borderId="36" xfId="0" applyFont="1" applyFill="1" applyBorder="1" applyAlignment="1" applyProtection="1">
      <alignment horizontal="center" vertical="top" wrapText="1"/>
    </xf>
    <xf numFmtId="0" fontId="24" fillId="10" borderId="37" xfId="0" applyFont="1" applyFill="1" applyBorder="1" applyAlignment="1" applyProtection="1">
      <alignment horizontal="center" vertical="top" wrapText="1"/>
    </xf>
    <xf numFmtId="9" fontId="24" fillId="10" borderId="37" xfId="12" applyFont="1" applyFill="1" applyBorder="1" applyAlignment="1" applyProtection="1">
      <alignment horizontal="center" vertical="top"/>
    </xf>
    <xf numFmtId="9" fontId="24" fillId="10" borderId="33" xfId="12" applyFont="1" applyFill="1" applyBorder="1" applyAlignment="1" applyProtection="1">
      <alignment horizontal="center" vertical="top"/>
    </xf>
    <xf numFmtId="0" fontId="0" fillId="0" borderId="0" xfId="0" applyFont="1" applyAlignment="1" applyProtection="1">
      <alignment vertical="top"/>
    </xf>
  </cellXfs>
  <cellStyles count="19">
    <cellStyle name="Estilo 1" xfId="1"/>
    <cellStyle name="Estilo 1 2" xfId="2"/>
    <cellStyle name="Hipervínculo" xfId="3" builtinId="8"/>
    <cellStyle name="Millares" xfId="4" builtinId="3"/>
    <cellStyle name="Millares 2" xfId="5"/>
    <cellStyle name="Millares 2 5" xfId="6"/>
    <cellStyle name="Moneda" xfId="7" builtinId="4"/>
    <cellStyle name="Moneda 2 2" xfId="15"/>
    <cellStyle name="Moneda 3" xfId="8"/>
    <cellStyle name="Normal" xfId="0" builtinId="0"/>
    <cellStyle name="Normal 2" xfId="9"/>
    <cellStyle name="Normal 2 2 2" xfId="10"/>
    <cellStyle name="Normal 3" xfId="11"/>
    <cellStyle name="Normal 3 2 2" xfId="16"/>
    <cellStyle name="Porcentaje" xfId="12" builtinId="5"/>
    <cellStyle name="Porcentaje 2" xfId="13"/>
    <cellStyle name="Porcentual 2 2" xfId="14"/>
    <cellStyle name="Porcentual 2 2 2" xfId="17"/>
    <cellStyle name="Porcentual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yolanda.clavijo@cundinamarca.gov.co" TargetMode="External"/><Relationship Id="rId117" Type="http://schemas.openxmlformats.org/officeDocument/2006/relationships/hyperlink" Target="mailto:yolanda.clavijo@cundinamarca.gov.co" TargetMode="External"/><Relationship Id="rId21" Type="http://schemas.openxmlformats.org/officeDocument/2006/relationships/hyperlink" Target="mailto:consuelo.garcia@cundinamarca.gov.co" TargetMode="External"/><Relationship Id="rId42" Type="http://schemas.openxmlformats.org/officeDocument/2006/relationships/hyperlink" Target="mailto:esmily.ruiz@cundinamarca.gov.co" TargetMode="External"/><Relationship Id="rId47" Type="http://schemas.openxmlformats.org/officeDocument/2006/relationships/hyperlink" Target="mailto:sonia.castillo@cundimarca.gov.co" TargetMode="External"/><Relationship Id="rId63" Type="http://schemas.openxmlformats.org/officeDocument/2006/relationships/hyperlink" Target="mailto:esmily.ruiz@cundinamarca.gov.co" TargetMode="External"/><Relationship Id="rId68" Type="http://schemas.openxmlformats.org/officeDocument/2006/relationships/hyperlink" Target="mailto:olga.chavarro@cundinamarca.gov.co" TargetMode="External"/><Relationship Id="rId84" Type="http://schemas.openxmlformats.org/officeDocument/2006/relationships/hyperlink" Target="mailto:sonia.castillo@cundimarca.gov.co" TargetMode="External"/><Relationship Id="rId89" Type="http://schemas.openxmlformats.org/officeDocument/2006/relationships/hyperlink" Target="mailto:sonia.castillo@cundimarca.gov.co" TargetMode="External"/><Relationship Id="rId112" Type="http://schemas.openxmlformats.org/officeDocument/2006/relationships/hyperlink" Target="mailto:floresmiro.benavides@cundinamarca.gov.co" TargetMode="External"/><Relationship Id="rId16" Type="http://schemas.openxmlformats.org/officeDocument/2006/relationships/hyperlink" Target="mailto:martha.herrera@cundinamarca.gov.co" TargetMode="External"/><Relationship Id="rId107" Type="http://schemas.openxmlformats.org/officeDocument/2006/relationships/hyperlink" Target="mailto:lilia.calderon@cundinamarca.gov.co" TargetMode="External"/><Relationship Id="rId11" Type="http://schemas.openxmlformats.org/officeDocument/2006/relationships/hyperlink" Target="mailto:maria.henao@cundinamarca.gov.co" TargetMode="External"/><Relationship Id="rId32" Type="http://schemas.openxmlformats.org/officeDocument/2006/relationships/hyperlink" Target="mailto:consuelo.garcia@cundinamarca.gov.co" TargetMode="External"/><Relationship Id="rId37" Type="http://schemas.openxmlformats.org/officeDocument/2006/relationships/hyperlink" Target="mailto:nohora.moreno@cundinamarca.gov.co" TargetMode="External"/><Relationship Id="rId53" Type="http://schemas.openxmlformats.org/officeDocument/2006/relationships/hyperlink" Target="mailto:consuelo.garcia@cundinamarca.gov.co" TargetMode="External"/><Relationship Id="rId58" Type="http://schemas.openxmlformats.org/officeDocument/2006/relationships/hyperlink" Target="mailto:sandra.martinez@cundinamarca.gov.co" TargetMode="External"/><Relationship Id="rId74" Type="http://schemas.openxmlformats.org/officeDocument/2006/relationships/hyperlink" Target="mailto:olga.chavarro@cundinamarca.gov.co" TargetMode="External"/><Relationship Id="rId79" Type="http://schemas.openxmlformats.org/officeDocument/2006/relationships/hyperlink" Target="mailto:sonia.castillo@cundimarca.gov.co" TargetMode="External"/><Relationship Id="rId102" Type="http://schemas.openxmlformats.org/officeDocument/2006/relationships/hyperlink" Target="mailto:olga.chavarro@cundinamarca.gov.co" TargetMode="External"/><Relationship Id="rId123" Type="http://schemas.openxmlformats.org/officeDocument/2006/relationships/hyperlink" Target="mailto:yolanda.clavijo@cundinamarca.gov.co" TargetMode="External"/><Relationship Id="rId128" Type="http://schemas.openxmlformats.org/officeDocument/2006/relationships/hyperlink" Target="mailto:yolanda.clavijo@cundinamarca.gov.co" TargetMode="External"/><Relationship Id="rId5" Type="http://schemas.openxmlformats.org/officeDocument/2006/relationships/hyperlink" Target="mailto:vmclavijo@cundinamarca.gov.co" TargetMode="External"/><Relationship Id="rId90" Type="http://schemas.openxmlformats.org/officeDocument/2006/relationships/hyperlink" Target="mailto:sonia.castillo@cundimarca.gov.co" TargetMode="External"/><Relationship Id="rId95" Type="http://schemas.openxmlformats.org/officeDocument/2006/relationships/hyperlink" Target="mailto:olga.chavarro@cundinamarca.gov.co" TargetMode="External"/><Relationship Id="rId19" Type="http://schemas.openxmlformats.org/officeDocument/2006/relationships/hyperlink" Target="mailto:martha.herrera@cundinamarca.gov.co" TargetMode="External"/><Relationship Id="rId14" Type="http://schemas.openxmlformats.org/officeDocument/2006/relationships/hyperlink" Target="mailto:martha.herrera@cundinamarca.gov.co" TargetMode="External"/><Relationship Id="rId22" Type="http://schemas.openxmlformats.org/officeDocument/2006/relationships/hyperlink" Target="mailto:consuelo.garcia@cundinamarca.gov.co" TargetMode="External"/><Relationship Id="rId27" Type="http://schemas.openxmlformats.org/officeDocument/2006/relationships/hyperlink" Target="mailto:esmily.ruiz@cundinamarca.gov.co" TargetMode="External"/><Relationship Id="rId30" Type="http://schemas.openxmlformats.org/officeDocument/2006/relationships/hyperlink" Target="mailto:nohora.moreno@cundinamarca.gov.co" TargetMode="External"/><Relationship Id="rId35" Type="http://schemas.openxmlformats.org/officeDocument/2006/relationships/hyperlink" Target="mailto:nohora.moreno@cundinamarca.gov.co" TargetMode="External"/><Relationship Id="rId43" Type="http://schemas.openxmlformats.org/officeDocument/2006/relationships/hyperlink" Target="mailto:marthaines.camargo@cundinamarca.gov.co" TargetMode="External"/><Relationship Id="rId48" Type="http://schemas.openxmlformats.org/officeDocument/2006/relationships/hyperlink" Target="mailto:esmily.ruiz@cundinamarca.gov.co" TargetMode="External"/><Relationship Id="rId56" Type="http://schemas.openxmlformats.org/officeDocument/2006/relationships/hyperlink" Target="mailto:sonia.castillo@cundimarca.gov.co" TargetMode="External"/><Relationship Id="rId64" Type="http://schemas.openxmlformats.org/officeDocument/2006/relationships/hyperlink" Target="mailto:esmily.ruiz@cundinamarca.gov.co" TargetMode="External"/><Relationship Id="rId69" Type="http://schemas.openxmlformats.org/officeDocument/2006/relationships/hyperlink" Target="mailto:olga.chavarro@cundinamarca.gov.co" TargetMode="External"/><Relationship Id="rId77" Type="http://schemas.openxmlformats.org/officeDocument/2006/relationships/hyperlink" Target="mailto:sonia.castillo@cundimarca.gov.co" TargetMode="External"/><Relationship Id="rId100" Type="http://schemas.openxmlformats.org/officeDocument/2006/relationships/hyperlink" Target="mailto:vmclavijo@cundinamarca.gov.co" TargetMode="External"/><Relationship Id="rId105" Type="http://schemas.openxmlformats.org/officeDocument/2006/relationships/hyperlink" Target="mailto:lyprada@cundinamarca.gov.co" TargetMode="External"/><Relationship Id="rId113" Type="http://schemas.openxmlformats.org/officeDocument/2006/relationships/hyperlink" Target="mailto:floresmiro.benavides@cundinamarca.gov.co" TargetMode="External"/><Relationship Id="rId118" Type="http://schemas.openxmlformats.org/officeDocument/2006/relationships/hyperlink" Target="mailto:yolanda.clavijo@cundinamarca.gov.co" TargetMode="External"/><Relationship Id="rId126" Type="http://schemas.openxmlformats.org/officeDocument/2006/relationships/hyperlink" Target="mailto:yolanda.clavijo@cundinamarca.gov.co" TargetMode="External"/><Relationship Id="rId8" Type="http://schemas.openxmlformats.org/officeDocument/2006/relationships/hyperlink" Target="mailto:marthaines.camargo@cundinamarca.gov.co" TargetMode="External"/><Relationship Id="rId51" Type="http://schemas.openxmlformats.org/officeDocument/2006/relationships/hyperlink" Target="mailto:consuelo.garcia@cundinamarca.gov.co" TargetMode="External"/><Relationship Id="rId72" Type="http://schemas.openxmlformats.org/officeDocument/2006/relationships/hyperlink" Target="mailto:olga.chavarro@cundinamarca.gov.co" TargetMode="External"/><Relationship Id="rId80" Type="http://schemas.openxmlformats.org/officeDocument/2006/relationships/hyperlink" Target="mailto:sonia.castillo@cundimarca.gov.co" TargetMode="External"/><Relationship Id="rId85" Type="http://schemas.openxmlformats.org/officeDocument/2006/relationships/hyperlink" Target="mailto:sonia.castillo@cundimarca.gov.co" TargetMode="External"/><Relationship Id="rId93" Type="http://schemas.openxmlformats.org/officeDocument/2006/relationships/hyperlink" Target="mailto:olga.chavarro@cundinamarca.gov.co" TargetMode="External"/><Relationship Id="rId98" Type="http://schemas.openxmlformats.org/officeDocument/2006/relationships/hyperlink" Target="mailto:olga.chavarro@cundinamarca.gov.co" TargetMode="External"/><Relationship Id="rId121" Type="http://schemas.openxmlformats.org/officeDocument/2006/relationships/hyperlink" Target="mailto:yolanda.clavijo@cundinamarca.gov.co" TargetMode="External"/><Relationship Id="rId3" Type="http://schemas.openxmlformats.org/officeDocument/2006/relationships/hyperlink" Target="mailto:vmclavijo@cundinamarca.gov.co" TargetMode="External"/><Relationship Id="rId12" Type="http://schemas.openxmlformats.org/officeDocument/2006/relationships/hyperlink" Target="mailto:vmclavijo@cundinamarca.gov.co" TargetMode="External"/><Relationship Id="rId17" Type="http://schemas.openxmlformats.org/officeDocument/2006/relationships/hyperlink" Target="mailto:martha.herrera@cundinamarca.gov.co" TargetMode="External"/><Relationship Id="rId25" Type="http://schemas.openxmlformats.org/officeDocument/2006/relationships/hyperlink" Target="mailto:sandra.martinez@cundinamarca.gov.co" TargetMode="External"/><Relationship Id="rId33" Type="http://schemas.openxmlformats.org/officeDocument/2006/relationships/hyperlink" Target="mailto:consuelo.garcia@cundinamarca.gov.co" TargetMode="External"/><Relationship Id="rId38" Type="http://schemas.openxmlformats.org/officeDocument/2006/relationships/hyperlink" Target="mailto:nohora.moreno@cundinamarca.gov.co" TargetMode="External"/><Relationship Id="rId46" Type="http://schemas.openxmlformats.org/officeDocument/2006/relationships/hyperlink" Target="mailto:marthaines.camargo@cundinamarca.gov.co" TargetMode="External"/><Relationship Id="rId59" Type="http://schemas.openxmlformats.org/officeDocument/2006/relationships/hyperlink" Target="mailto:sandra.martinez@cundinamarca.gov.co" TargetMode="External"/><Relationship Id="rId67" Type="http://schemas.openxmlformats.org/officeDocument/2006/relationships/hyperlink" Target="mailto:vmclavijo@cundinamarca.gov.co" TargetMode="External"/><Relationship Id="rId103" Type="http://schemas.openxmlformats.org/officeDocument/2006/relationships/hyperlink" Target="mailto:olga.chavarro@cundinamarca.gov.co" TargetMode="External"/><Relationship Id="rId108" Type="http://schemas.openxmlformats.org/officeDocument/2006/relationships/hyperlink" Target="mailto:lilia.calderon@cundinamarca.gov.co" TargetMode="External"/><Relationship Id="rId116" Type="http://schemas.openxmlformats.org/officeDocument/2006/relationships/hyperlink" Target="mailto:lilia.calderon@cundinamarca.gov.co" TargetMode="External"/><Relationship Id="rId124" Type="http://schemas.openxmlformats.org/officeDocument/2006/relationships/hyperlink" Target="mailto:yolanda.clavijo@cundinamarca.gov.co" TargetMode="External"/><Relationship Id="rId129" Type="http://schemas.openxmlformats.org/officeDocument/2006/relationships/hyperlink" Target="mailto:yolanda.clavijo@cundinamarca.gov.co" TargetMode="External"/><Relationship Id="rId20" Type="http://schemas.openxmlformats.org/officeDocument/2006/relationships/hyperlink" Target="mailto:martha.herrera@cundinamarca.gov.co" TargetMode="External"/><Relationship Id="rId41" Type="http://schemas.openxmlformats.org/officeDocument/2006/relationships/hyperlink" Target="mailto:consuelo.garcia@cundinamarca.gov.co" TargetMode="External"/><Relationship Id="rId54" Type="http://schemas.openxmlformats.org/officeDocument/2006/relationships/hyperlink" Target="mailto:consuelo.garcia@cundinamarca.gov.co" TargetMode="External"/><Relationship Id="rId62" Type="http://schemas.openxmlformats.org/officeDocument/2006/relationships/hyperlink" Target="mailto:marthaines.camargo@cundinamarca.gov.co" TargetMode="External"/><Relationship Id="rId70" Type="http://schemas.openxmlformats.org/officeDocument/2006/relationships/hyperlink" Target="mailto:olga.chavarro@cundinamarca.gov.co" TargetMode="External"/><Relationship Id="rId75" Type="http://schemas.openxmlformats.org/officeDocument/2006/relationships/hyperlink" Target="mailto:olga.chavarro@cundinamarca.gov.co" TargetMode="External"/><Relationship Id="rId83" Type="http://schemas.openxmlformats.org/officeDocument/2006/relationships/hyperlink" Target="mailto:sonia.castillo@cundimarca.gov.co" TargetMode="External"/><Relationship Id="rId88" Type="http://schemas.openxmlformats.org/officeDocument/2006/relationships/hyperlink" Target="mailto:sonia.castillo@cundimarca.gov.co" TargetMode="External"/><Relationship Id="rId91" Type="http://schemas.openxmlformats.org/officeDocument/2006/relationships/hyperlink" Target="mailto:sonia.castillo@cundimarca.gov.co" TargetMode="External"/><Relationship Id="rId96" Type="http://schemas.openxmlformats.org/officeDocument/2006/relationships/hyperlink" Target="mailto:olga.chavarro@cundinamarca.gov.co" TargetMode="External"/><Relationship Id="rId111" Type="http://schemas.openxmlformats.org/officeDocument/2006/relationships/hyperlink" Target="mailto:floresmiro.benavides@cundinamarca.gov.co" TargetMode="External"/><Relationship Id="rId1" Type="http://schemas.openxmlformats.org/officeDocument/2006/relationships/hyperlink" Target="mailto:yolanda.clavijo@cundinamarca.gov.co" TargetMode="External"/><Relationship Id="rId6" Type="http://schemas.openxmlformats.org/officeDocument/2006/relationships/hyperlink" Target="mailto:marthaines.camargo@cundinamarca.gov.co" TargetMode="External"/><Relationship Id="rId15" Type="http://schemas.openxmlformats.org/officeDocument/2006/relationships/hyperlink" Target="mailto:martha.herrera@cundinamarca.gov.co" TargetMode="External"/><Relationship Id="rId23" Type="http://schemas.openxmlformats.org/officeDocument/2006/relationships/hyperlink" Target="mailto:sandra.martinez@cundinamarca.gov.co" TargetMode="External"/><Relationship Id="rId28" Type="http://schemas.openxmlformats.org/officeDocument/2006/relationships/hyperlink" Target="mailto:martha.herrera@cundinamarca.gov.co" TargetMode="External"/><Relationship Id="rId36" Type="http://schemas.openxmlformats.org/officeDocument/2006/relationships/hyperlink" Target="mailto:nohora.moreno@cundinamarca.gov.co" TargetMode="External"/><Relationship Id="rId49" Type="http://schemas.openxmlformats.org/officeDocument/2006/relationships/hyperlink" Target="mailto:sonia.castillo@cundimarca.gov.co" TargetMode="External"/><Relationship Id="rId57" Type="http://schemas.openxmlformats.org/officeDocument/2006/relationships/hyperlink" Target="mailto:sandra.martinez@cundinamarca.gov.co" TargetMode="External"/><Relationship Id="rId106" Type="http://schemas.openxmlformats.org/officeDocument/2006/relationships/hyperlink" Target="mailto:lilia.calderon@cundinamarca.gov.co" TargetMode="External"/><Relationship Id="rId114" Type="http://schemas.openxmlformats.org/officeDocument/2006/relationships/hyperlink" Target="mailto:lilia.calderon@cundinamarca.gov.co" TargetMode="External"/><Relationship Id="rId119" Type="http://schemas.openxmlformats.org/officeDocument/2006/relationships/hyperlink" Target="mailto:yolanda.clavijo@cundinamarca.gov.co" TargetMode="External"/><Relationship Id="rId127" Type="http://schemas.openxmlformats.org/officeDocument/2006/relationships/hyperlink" Target="mailto:yolanda.clavijo@cundinamarca.gov.co" TargetMode="External"/><Relationship Id="rId10" Type="http://schemas.openxmlformats.org/officeDocument/2006/relationships/hyperlink" Target="mailto:marthaines.camargo@cundinamarca.gov.co" TargetMode="External"/><Relationship Id="rId31" Type="http://schemas.openxmlformats.org/officeDocument/2006/relationships/hyperlink" Target="mailto:consuelo.garcia@cundinamarca.gov.co" TargetMode="External"/><Relationship Id="rId44" Type="http://schemas.openxmlformats.org/officeDocument/2006/relationships/hyperlink" Target="mailto:sandra.martinez@cundinamarca.gov.co" TargetMode="External"/><Relationship Id="rId52" Type="http://schemas.openxmlformats.org/officeDocument/2006/relationships/hyperlink" Target="mailto:consuelo.garcia@cundinamarca.gov.co" TargetMode="External"/><Relationship Id="rId60" Type="http://schemas.openxmlformats.org/officeDocument/2006/relationships/hyperlink" Target="mailto:sandra.martinez@cundinamarca.gov.co" TargetMode="External"/><Relationship Id="rId65" Type="http://schemas.openxmlformats.org/officeDocument/2006/relationships/hyperlink" Target="mailto:sandra.martinez@cundinamarca.gov.co" TargetMode="External"/><Relationship Id="rId73" Type="http://schemas.openxmlformats.org/officeDocument/2006/relationships/hyperlink" Target="mailto:olga.chavarro@cundinamarca.gov.co" TargetMode="External"/><Relationship Id="rId78" Type="http://schemas.openxmlformats.org/officeDocument/2006/relationships/hyperlink" Target="mailto:sonia.castillo@cundimarca.gov.co" TargetMode="External"/><Relationship Id="rId81" Type="http://schemas.openxmlformats.org/officeDocument/2006/relationships/hyperlink" Target="mailto:sonia.castillo@cundimarca.gov.co" TargetMode="External"/><Relationship Id="rId86" Type="http://schemas.openxmlformats.org/officeDocument/2006/relationships/hyperlink" Target="mailto:sonia.castillo@cundimarca.gov.co" TargetMode="External"/><Relationship Id="rId94" Type="http://schemas.openxmlformats.org/officeDocument/2006/relationships/hyperlink" Target="mailto:olga.chavarro@cundinamarca.gov.co" TargetMode="External"/><Relationship Id="rId99" Type="http://schemas.openxmlformats.org/officeDocument/2006/relationships/hyperlink" Target="mailto:maria.henao@cundinamarca.gov.co" TargetMode="External"/><Relationship Id="rId101" Type="http://schemas.openxmlformats.org/officeDocument/2006/relationships/hyperlink" Target="mailto:vmclavijo@cundinamarca.gov.co" TargetMode="External"/><Relationship Id="rId122" Type="http://schemas.openxmlformats.org/officeDocument/2006/relationships/hyperlink" Target="mailto:yolanda.clavijo@cundinamarca.gov.co" TargetMode="External"/><Relationship Id="rId130" Type="http://schemas.openxmlformats.org/officeDocument/2006/relationships/printerSettings" Target="../printerSettings/printerSettings1.bin"/><Relationship Id="rId4" Type="http://schemas.openxmlformats.org/officeDocument/2006/relationships/hyperlink" Target="mailto:marthaines.camargo@cundinamarca.gov.co" TargetMode="External"/><Relationship Id="rId9" Type="http://schemas.openxmlformats.org/officeDocument/2006/relationships/hyperlink" Target="mailto:yolanda.clavijo@cundinamarca.gov.co" TargetMode="External"/><Relationship Id="rId13" Type="http://schemas.openxmlformats.org/officeDocument/2006/relationships/hyperlink" Target="mailto:martha.herrera@cundinamarca.gov.co" TargetMode="External"/><Relationship Id="rId18" Type="http://schemas.openxmlformats.org/officeDocument/2006/relationships/hyperlink" Target="mailto:martha.herrera@cundinamarca.gov.co" TargetMode="External"/><Relationship Id="rId39" Type="http://schemas.openxmlformats.org/officeDocument/2006/relationships/hyperlink" Target="mailto:nohora.moreno@cundinamarca.gov.co" TargetMode="External"/><Relationship Id="rId109" Type="http://schemas.openxmlformats.org/officeDocument/2006/relationships/hyperlink" Target="mailto:lucero.hernandez@cundinamarca.gov.co" TargetMode="External"/><Relationship Id="rId34" Type="http://schemas.openxmlformats.org/officeDocument/2006/relationships/hyperlink" Target="mailto:nohora.moreno@cundinamarca.gov.co" TargetMode="External"/><Relationship Id="rId50" Type="http://schemas.openxmlformats.org/officeDocument/2006/relationships/hyperlink" Target="mailto:sonia.castillo@cundimarca.gov.co" TargetMode="External"/><Relationship Id="rId55" Type="http://schemas.openxmlformats.org/officeDocument/2006/relationships/hyperlink" Target="mailto:sonia.castillo@cundimarca.gov.co" TargetMode="External"/><Relationship Id="rId76" Type="http://schemas.openxmlformats.org/officeDocument/2006/relationships/hyperlink" Target="mailto:sonia.castillo@cundimarca.gov.co" TargetMode="External"/><Relationship Id="rId97" Type="http://schemas.openxmlformats.org/officeDocument/2006/relationships/hyperlink" Target="mailto:olga.chavarro@cundinamarca.gov.co" TargetMode="External"/><Relationship Id="rId104" Type="http://schemas.openxmlformats.org/officeDocument/2006/relationships/hyperlink" Target="mailto:nohora.moreno@cundinamarca.gov.co" TargetMode="External"/><Relationship Id="rId120" Type="http://schemas.openxmlformats.org/officeDocument/2006/relationships/hyperlink" Target="mailto:yolanda.clavijo@cundinamarca.gov.co" TargetMode="External"/><Relationship Id="rId125" Type="http://schemas.openxmlformats.org/officeDocument/2006/relationships/hyperlink" Target="mailto:yolanda.clavijo@cundinamarca.gov.co" TargetMode="External"/><Relationship Id="rId7" Type="http://schemas.openxmlformats.org/officeDocument/2006/relationships/hyperlink" Target="mailto:marthaines.camargo@cundinamarca.gov.co" TargetMode="External"/><Relationship Id="rId71" Type="http://schemas.openxmlformats.org/officeDocument/2006/relationships/hyperlink" Target="mailto:olga.chavarro@cundinamarca.gov.co" TargetMode="External"/><Relationship Id="rId92" Type="http://schemas.openxmlformats.org/officeDocument/2006/relationships/hyperlink" Target="mailto:olga.chavarro@cundinamarca.gov.co" TargetMode="External"/><Relationship Id="rId2" Type="http://schemas.openxmlformats.org/officeDocument/2006/relationships/hyperlink" Target="mailto:yolanda.clavijo@cundinamarca.gov.co" TargetMode="External"/><Relationship Id="rId29" Type="http://schemas.openxmlformats.org/officeDocument/2006/relationships/hyperlink" Target="mailto:sandra.martinez@cundinamarca.gov.co" TargetMode="External"/><Relationship Id="rId24" Type="http://schemas.openxmlformats.org/officeDocument/2006/relationships/hyperlink" Target="mailto:maria.henao@cundinamarca.gov.co" TargetMode="External"/><Relationship Id="rId40" Type="http://schemas.openxmlformats.org/officeDocument/2006/relationships/hyperlink" Target="mailto:nohora.moreno@cundinamarca.gov.co" TargetMode="External"/><Relationship Id="rId45" Type="http://schemas.openxmlformats.org/officeDocument/2006/relationships/hyperlink" Target="mailto:sandra.martinez@cundinamarca.gov.co" TargetMode="External"/><Relationship Id="rId66" Type="http://schemas.openxmlformats.org/officeDocument/2006/relationships/hyperlink" Target="mailto:marthaines.camargo@cundinamarca.gov.co" TargetMode="External"/><Relationship Id="rId87" Type="http://schemas.openxmlformats.org/officeDocument/2006/relationships/hyperlink" Target="mailto:sonia.castillo@cundimarca.gov.co" TargetMode="External"/><Relationship Id="rId110" Type="http://schemas.openxmlformats.org/officeDocument/2006/relationships/hyperlink" Target="mailto:lucero.hernandez@cundinamarca.gov.co" TargetMode="External"/><Relationship Id="rId115" Type="http://schemas.openxmlformats.org/officeDocument/2006/relationships/hyperlink" Target="mailto:lucero.hernandez@cundinamarca.gov.co" TargetMode="External"/><Relationship Id="rId61" Type="http://schemas.openxmlformats.org/officeDocument/2006/relationships/hyperlink" Target="mailto:sandra.martinez@cundinamarca.gov.co" TargetMode="External"/><Relationship Id="rId82" Type="http://schemas.openxmlformats.org/officeDocument/2006/relationships/hyperlink" Target="mailto:sonia.castillo@cundimarca.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nodiermart&#237;n@gmail.com" TargetMode="External"/><Relationship Id="rId2" Type="http://schemas.openxmlformats.org/officeDocument/2006/relationships/hyperlink" Target="mailto:nodiermart&#237;n@gmail.com" TargetMode="External"/><Relationship Id="rId1" Type="http://schemas.openxmlformats.org/officeDocument/2006/relationships/hyperlink" Target="mailto:soniaalejandra.perdomo@cundinamarca.gov.co"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analucia.restrepo@cundinamarca.gov.co" TargetMode="External"/><Relationship Id="rId18" Type="http://schemas.openxmlformats.org/officeDocument/2006/relationships/hyperlink" Target="mailto:liliana.cepeda@cundinamarca.gov.co" TargetMode="External"/><Relationship Id="rId26" Type="http://schemas.openxmlformats.org/officeDocument/2006/relationships/hyperlink" Target="mailto:liliana.cepeda@cundinamarca.gov.co" TargetMode="External"/><Relationship Id="rId39" Type="http://schemas.openxmlformats.org/officeDocument/2006/relationships/hyperlink" Target="mailto:liliana.cepeda@cundinamarca.gov.co" TargetMode="External"/><Relationship Id="rId3" Type="http://schemas.openxmlformats.org/officeDocument/2006/relationships/hyperlink" Target="mailto:soniaalejandra.perdomo@cundinamarca.gov.co" TargetMode="External"/><Relationship Id="rId21" Type="http://schemas.openxmlformats.org/officeDocument/2006/relationships/hyperlink" Target="mailto:dennis.hernandez@cundinamarca.gov.co" TargetMode="External"/><Relationship Id="rId34" Type="http://schemas.openxmlformats.org/officeDocument/2006/relationships/hyperlink" Target="mailto:martha.noriega@cundinamrca.gov.co" TargetMode="External"/><Relationship Id="rId42" Type="http://schemas.openxmlformats.org/officeDocument/2006/relationships/hyperlink" Target="mailto:liliana.cepeda@cundinamarca.gov.co" TargetMode="External"/><Relationship Id="rId47" Type="http://schemas.openxmlformats.org/officeDocument/2006/relationships/hyperlink" Target="mailto:liliana.cepeda@cundinamarca.gov.co" TargetMode="External"/><Relationship Id="rId7" Type="http://schemas.openxmlformats.org/officeDocument/2006/relationships/hyperlink" Target="mailto:soniaalejandra.perdomo@cundinamarca.gov.co" TargetMode="External"/><Relationship Id="rId12" Type="http://schemas.openxmlformats.org/officeDocument/2006/relationships/hyperlink" Target="mailto:analucia.restrepo@cundinamarca.gov.co" TargetMode="External"/><Relationship Id="rId17" Type="http://schemas.openxmlformats.org/officeDocument/2006/relationships/hyperlink" Target="mailto:martha.noriega@cundinamrca.gov.co" TargetMode="External"/><Relationship Id="rId25" Type="http://schemas.openxmlformats.org/officeDocument/2006/relationships/hyperlink" Target="mailto:liliana.cepeda@cundinamarca.gov.co" TargetMode="External"/><Relationship Id="rId33" Type="http://schemas.openxmlformats.org/officeDocument/2006/relationships/hyperlink" Target="mailto:ruth.murillo@%20cundinamarca.gov.co" TargetMode="External"/><Relationship Id="rId38" Type="http://schemas.openxmlformats.org/officeDocument/2006/relationships/hyperlink" Target="mailto:maria.ahumada@cundinamarca.gov.co" TargetMode="External"/><Relationship Id="rId46" Type="http://schemas.openxmlformats.org/officeDocument/2006/relationships/hyperlink" Target="mailto:liliana.cepeda@cundinamarca.gov.co" TargetMode="External"/><Relationship Id="rId2" Type="http://schemas.openxmlformats.org/officeDocument/2006/relationships/hyperlink" Target="mailto:soniaalejandra.perdomo@cundinamarca.gov.co" TargetMode="External"/><Relationship Id="rId16" Type="http://schemas.openxmlformats.org/officeDocument/2006/relationships/hyperlink" Target="mailto:a.serrano@cundinamarca.gov.co" TargetMode="External"/><Relationship Id="rId20" Type="http://schemas.openxmlformats.org/officeDocument/2006/relationships/hyperlink" Target="mailto:amparo.gnecco@cundinamarca.gov.co" TargetMode="External"/><Relationship Id="rId29" Type="http://schemas.openxmlformats.org/officeDocument/2006/relationships/hyperlink" Target="mailto:liliana.cepeda@cundinamarca.gov.co" TargetMode="External"/><Relationship Id="rId41" Type="http://schemas.openxmlformats.org/officeDocument/2006/relationships/hyperlink" Target="mailto:liliana.cepeda@cundinamarca.gov.co" TargetMode="External"/><Relationship Id="rId1" Type="http://schemas.openxmlformats.org/officeDocument/2006/relationships/hyperlink" Target="mailto:soniaalejandra.perdomo@cundinamarca.gov.co" TargetMode="External"/><Relationship Id="rId6" Type="http://schemas.openxmlformats.org/officeDocument/2006/relationships/hyperlink" Target="mailto:soniaalejandra.perdomo@cundinamarca.gov.co" TargetMode="External"/><Relationship Id="rId11" Type="http://schemas.openxmlformats.org/officeDocument/2006/relationships/hyperlink" Target="mailto:analucia.restrepo@cundinamarca.gov.co" TargetMode="External"/><Relationship Id="rId24" Type="http://schemas.openxmlformats.org/officeDocument/2006/relationships/hyperlink" Target="mailto:jose.sanchez@cundinamarca.gov.co" TargetMode="External"/><Relationship Id="rId32" Type="http://schemas.openxmlformats.org/officeDocument/2006/relationships/hyperlink" Target="mailto:liliana.cepeda@cundinamarca.gov.co" TargetMode="External"/><Relationship Id="rId37" Type="http://schemas.openxmlformats.org/officeDocument/2006/relationships/hyperlink" Target="mailto:maria.ahumada@cundinamarca.gov.co" TargetMode="External"/><Relationship Id="rId40" Type="http://schemas.openxmlformats.org/officeDocument/2006/relationships/hyperlink" Target="mailto:liliana.cepeda@cundinamarca.gov.co" TargetMode="External"/><Relationship Id="rId45" Type="http://schemas.openxmlformats.org/officeDocument/2006/relationships/hyperlink" Target="mailto:liliana.cepeda@cundinamarca.gov.co" TargetMode="External"/><Relationship Id="rId5" Type="http://schemas.openxmlformats.org/officeDocument/2006/relationships/hyperlink" Target="mailto:soniaalejandra.perdomo@cundinamarca.gov.co" TargetMode="External"/><Relationship Id="rId15" Type="http://schemas.openxmlformats.org/officeDocument/2006/relationships/hyperlink" Target="mailto:soniaalejandra.perdomo@cundinamarca.gov.co" TargetMode="External"/><Relationship Id="rId23" Type="http://schemas.openxmlformats.org/officeDocument/2006/relationships/hyperlink" Target="mailto:dennis.hernandez@cundinamarca.gov.co" TargetMode="External"/><Relationship Id="rId28" Type="http://schemas.openxmlformats.org/officeDocument/2006/relationships/hyperlink" Target="mailto:liliana.cepeda@cundinamarca.gov.co" TargetMode="External"/><Relationship Id="rId36" Type="http://schemas.openxmlformats.org/officeDocument/2006/relationships/hyperlink" Target="mailto:maria.ahumada@cundinamarca.gov.co" TargetMode="External"/><Relationship Id="rId49" Type="http://schemas.openxmlformats.org/officeDocument/2006/relationships/printerSettings" Target="../printerSettings/printerSettings4.bin"/><Relationship Id="rId10" Type="http://schemas.openxmlformats.org/officeDocument/2006/relationships/hyperlink" Target="mailto:martha.noriega@cundinamrca.gov.co" TargetMode="External"/><Relationship Id="rId19" Type="http://schemas.openxmlformats.org/officeDocument/2006/relationships/hyperlink" Target="mailto:amparo.gnecco@cundinamarca.gov.co" TargetMode="External"/><Relationship Id="rId31" Type="http://schemas.openxmlformats.org/officeDocument/2006/relationships/hyperlink" Target="mailto:liliana.cepeda@cundinamarca.gov.co" TargetMode="External"/><Relationship Id="rId44" Type="http://schemas.openxmlformats.org/officeDocument/2006/relationships/hyperlink" Target="mailto:liliana.cepeda@cundinamarca.gov.co" TargetMode="External"/><Relationship Id="rId4" Type="http://schemas.openxmlformats.org/officeDocument/2006/relationships/hyperlink" Target="mailto:soniaalejandra.perdomo@cundinamarca.gov.co" TargetMode="External"/><Relationship Id="rId9" Type="http://schemas.openxmlformats.org/officeDocument/2006/relationships/hyperlink" Target="mailto:martha.noriega@cundinamrca.gov.co" TargetMode="External"/><Relationship Id="rId14" Type="http://schemas.openxmlformats.org/officeDocument/2006/relationships/hyperlink" Target="mailto:soniaalejandra.perdomo@cundinamarca.gov.co" TargetMode="External"/><Relationship Id="rId22" Type="http://schemas.openxmlformats.org/officeDocument/2006/relationships/hyperlink" Target="mailto:dennis.hernandez@cundinamarca.gov.co" TargetMode="External"/><Relationship Id="rId27" Type="http://schemas.openxmlformats.org/officeDocument/2006/relationships/hyperlink" Target="mailto:liliana.cepeda@cundinamarca.gov.co" TargetMode="External"/><Relationship Id="rId30" Type="http://schemas.openxmlformats.org/officeDocument/2006/relationships/hyperlink" Target="mailto:liliana.cepeda@cundinamarca.gov.co" TargetMode="External"/><Relationship Id="rId35" Type="http://schemas.openxmlformats.org/officeDocument/2006/relationships/hyperlink" Target="mailto:martha.noriega@cundinamrca.gov.co" TargetMode="External"/><Relationship Id="rId43" Type="http://schemas.openxmlformats.org/officeDocument/2006/relationships/hyperlink" Target="mailto:liliana.cepeda@cundinamarca.gov.co" TargetMode="External"/><Relationship Id="rId48" Type="http://schemas.openxmlformats.org/officeDocument/2006/relationships/hyperlink" Target="mailto:maria.ahumada@cundinamarca.gov.co" TargetMode="External"/><Relationship Id="rId8" Type="http://schemas.openxmlformats.org/officeDocument/2006/relationships/hyperlink" Target="mailto:soniaalejandra.perdomo@cundinamarca.gov.co"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oniaalejandra.perdomo@cundinamarca.gov.c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Y195"/>
  <sheetViews>
    <sheetView workbookViewId="0">
      <selection activeCell="J11" sqref="A1:AB187"/>
    </sheetView>
  </sheetViews>
  <sheetFormatPr baseColWidth="10" defaultRowHeight="14.25" x14ac:dyDescent="0.2"/>
  <cols>
    <col min="1" max="1" width="14.85546875" style="33" customWidth="1"/>
    <col min="2" max="2" width="13.28515625" style="33" customWidth="1"/>
    <col min="3" max="3" width="11.140625" style="33" customWidth="1"/>
    <col min="4" max="4" width="9.28515625" style="33" hidden="1" customWidth="1"/>
    <col min="5" max="5" width="8.140625" style="33" hidden="1" customWidth="1"/>
    <col min="6" max="6" width="6.140625" style="33" customWidth="1"/>
    <col min="7" max="7" width="21.28515625" style="33" customWidth="1"/>
    <col min="8" max="8" width="14.28515625" style="33" hidden="1" customWidth="1"/>
    <col min="9" max="9" width="12.42578125" style="33" customWidth="1"/>
    <col min="10" max="10" width="13.7109375" style="33" customWidth="1"/>
    <col min="11" max="11" width="27" style="35" customWidth="1"/>
    <col min="12" max="12" width="11" style="33" hidden="1" customWidth="1"/>
    <col min="13" max="13" width="11.42578125" style="33" hidden="1" customWidth="1"/>
    <col min="14" max="14" width="11.28515625" style="33" hidden="1" customWidth="1"/>
    <col min="15" max="15" width="12.140625" style="33" hidden="1" customWidth="1"/>
    <col min="16" max="16" width="14.140625" style="33" customWidth="1"/>
    <col min="17" max="17" width="15" style="33" customWidth="1"/>
    <col min="18" max="18" width="21.140625" style="36" customWidth="1"/>
    <col min="19" max="19" width="39.140625" style="35" customWidth="1"/>
    <col min="20" max="20" width="8.42578125" style="33" customWidth="1"/>
    <col min="21" max="21" width="7.5703125" style="33" customWidth="1"/>
    <col min="22" max="22" width="7.140625" style="33" customWidth="1"/>
    <col min="23" max="23" width="9.140625" style="33" customWidth="1"/>
    <col min="24" max="24" width="20.28515625" style="353" customWidth="1"/>
    <col min="25" max="25" width="16" style="36" customWidth="1"/>
    <col min="26" max="26" width="20.28515625" style="36" customWidth="1"/>
    <col min="27" max="27" width="21.140625" style="36" customWidth="1"/>
    <col min="28" max="28" width="112.5703125" style="33" customWidth="1"/>
    <col min="29" max="16384" width="11.42578125" style="33"/>
  </cols>
  <sheetData>
    <row r="1" spans="1:28" ht="20.25" customHeight="1" x14ac:dyDescent="0.2">
      <c r="A1" s="690" t="s">
        <v>22</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2"/>
    </row>
    <row r="2" spans="1:28" ht="25.5" customHeight="1" x14ac:dyDescent="0.2">
      <c r="A2" s="690" t="s">
        <v>106</v>
      </c>
      <c r="B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2"/>
    </row>
    <row r="3" spans="1:28" ht="12.75" customHeight="1" x14ac:dyDescent="0.2">
      <c r="A3" s="723" t="s">
        <v>117</v>
      </c>
      <c r="B3" s="723"/>
      <c r="C3" s="723"/>
      <c r="D3" s="723"/>
      <c r="E3" s="723"/>
      <c r="F3" s="723" t="s">
        <v>1</v>
      </c>
      <c r="G3" s="723"/>
      <c r="H3" s="723"/>
      <c r="I3" s="723"/>
      <c r="J3" s="723"/>
      <c r="K3" s="723"/>
      <c r="L3" s="723"/>
      <c r="M3" s="723"/>
      <c r="N3" s="723"/>
      <c r="O3" s="723"/>
      <c r="P3" s="723"/>
      <c r="Q3" s="723"/>
      <c r="R3" s="723"/>
      <c r="S3" s="723"/>
      <c r="T3" s="723"/>
      <c r="U3" s="723"/>
      <c r="V3" s="723"/>
      <c r="W3" s="723"/>
      <c r="X3" s="723"/>
      <c r="Y3" s="723"/>
      <c r="Z3" s="723"/>
      <c r="AA3" s="723"/>
      <c r="AB3" s="723"/>
    </row>
    <row r="4" spans="1:28" ht="15" x14ac:dyDescent="0.2">
      <c r="A4" s="723" t="s">
        <v>118</v>
      </c>
      <c r="B4" s="723"/>
      <c r="C4" s="723"/>
      <c r="D4" s="723"/>
      <c r="E4" s="723"/>
      <c r="F4" s="734">
        <v>2500</v>
      </c>
      <c r="G4" s="734"/>
      <c r="H4" s="734"/>
      <c r="I4" s="734"/>
      <c r="J4" s="734"/>
      <c r="K4" s="734"/>
      <c r="L4" s="734"/>
      <c r="M4" s="734"/>
      <c r="N4" s="734"/>
      <c r="O4" s="734"/>
      <c r="P4" s="734"/>
      <c r="Q4" s="734"/>
      <c r="R4" s="734"/>
      <c r="S4" s="734"/>
      <c r="T4" s="734"/>
      <c r="U4" s="734"/>
      <c r="V4" s="734"/>
      <c r="W4" s="734"/>
      <c r="X4" s="734"/>
      <c r="Y4" s="734"/>
      <c r="Z4" s="734"/>
      <c r="AA4" s="734"/>
      <c r="AB4" s="734"/>
    </row>
    <row r="5" spans="1:28" ht="12.75" customHeight="1" x14ac:dyDescent="0.2">
      <c r="A5" s="723" t="s">
        <v>119</v>
      </c>
      <c r="B5" s="723"/>
      <c r="C5" s="723"/>
      <c r="D5" s="723"/>
      <c r="E5" s="723"/>
      <c r="F5" s="734" t="s">
        <v>203</v>
      </c>
      <c r="G5" s="734"/>
      <c r="H5" s="734"/>
      <c r="I5" s="734"/>
      <c r="J5" s="734"/>
      <c r="K5" s="734"/>
      <c r="L5" s="734"/>
      <c r="M5" s="734"/>
      <c r="N5" s="734"/>
      <c r="O5" s="734"/>
      <c r="P5" s="734"/>
      <c r="Q5" s="734"/>
      <c r="R5" s="734"/>
      <c r="S5" s="734"/>
      <c r="T5" s="734"/>
      <c r="U5" s="734"/>
      <c r="V5" s="734"/>
      <c r="W5" s="734"/>
      <c r="X5" s="734"/>
      <c r="Y5" s="734"/>
      <c r="Z5" s="734"/>
      <c r="AA5" s="734"/>
      <c r="AB5" s="734"/>
    </row>
    <row r="6" spans="1:28" ht="12.75" customHeight="1" x14ac:dyDescent="0.2">
      <c r="A6" s="723" t="s">
        <v>120</v>
      </c>
      <c r="B6" s="723"/>
      <c r="C6" s="723"/>
      <c r="D6" s="723"/>
      <c r="E6" s="723"/>
      <c r="F6" s="734" t="s">
        <v>21</v>
      </c>
      <c r="G6" s="734"/>
      <c r="H6" s="734"/>
      <c r="I6" s="734"/>
      <c r="J6" s="734"/>
      <c r="K6" s="734"/>
      <c r="L6" s="734"/>
      <c r="M6" s="734"/>
      <c r="N6" s="734"/>
      <c r="O6" s="734"/>
      <c r="P6" s="734"/>
      <c r="Q6" s="734"/>
      <c r="R6" s="734"/>
      <c r="S6" s="734"/>
      <c r="T6" s="734"/>
      <c r="U6" s="734"/>
      <c r="V6" s="734"/>
      <c r="W6" s="734"/>
      <c r="X6" s="734"/>
      <c r="Y6" s="734"/>
      <c r="Z6" s="734"/>
      <c r="AA6" s="734"/>
      <c r="AB6" s="734"/>
    </row>
    <row r="7" spans="1:28" ht="12.75" customHeight="1" x14ac:dyDescent="0.2">
      <c r="A7" s="733" t="s">
        <v>121</v>
      </c>
      <c r="B7" s="733"/>
      <c r="C7" s="733"/>
      <c r="D7" s="733"/>
      <c r="E7" s="733"/>
      <c r="F7" s="735" t="s">
        <v>807</v>
      </c>
      <c r="G7" s="733"/>
      <c r="H7" s="733"/>
      <c r="I7" s="733"/>
      <c r="J7" s="733"/>
      <c r="K7" s="733"/>
      <c r="L7" s="733"/>
      <c r="M7" s="733"/>
      <c r="N7" s="733"/>
      <c r="O7" s="733"/>
      <c r="P7" s="733"/>
      <c r="Q7" s="733"/>
      <c r="R7" s="733"/>
      <c r="S7" s="733"/>
      <c r="T7" s="733"/>
      <c r="U7" s="733"/>
      <c r="V7" s="733"/>
      <c r="W7" s="733"/>
      <c r="X7" s="733"/>
      <c r="Y7" s="733"/>
      <c r="Z7" s="733"/>
      <c r="AA7" s="733"/>
      <c r="AB7" s="733"/>
    </row>
    <row r="8" spans="1:28" s="34" customFormat="1" ht="12.75" customHeight="1" x14ac:dyDescent="0.2">
      <c r="A8" s="724" t="s">
        <v>122</v>
      </c>
      <c r="B8" s="724" t="s">
        <v>123</v>
      </c>
      <c r="C8" s="693" t="s">
        <v>124</v>
      </c>
      <c r="D8" s="724" t="s">
        <v>125</v>
      </c>
      <c r="E8" s="693" t="s">
        <v>10</v>
      </c>
      <c r="F8" s="728" t="s">
        <v>11</v>
      </c>
      <c r="G8" s="736" t="s">
        <v>79</v>
      </c>
      <c r="H8" s="693" t="s">
        <v>12</v>
      </c>
      <c r="I8" s="693" t="s">
        <v>80</v>
      </c>
      <c r="J8" s="693" t="s">
        <v>81</v>
      </c>
      <c r="K8" s="696" t="s">
        <v>109</v>
      </c>
      <c r="L8" s="699" t="s">
        <v>89</v>
      </c>
      <c r="M8" s="700"/>
      <c r="N8" s="700"/>
      <c r="O8" s="701"/>
      <c r="P8" s="484"/>
      <c r="Q8" s="484"/>
      <c r="R8" s="727" t="s">
        <v>78</v>
      </c>
      <c r="S8" s="727"/>
      <c r="T8" s="739" t="s">
        <v>88</v>
      </c>
      <c r="U8" s="739"/>
      <c r="V8" s="739"/>
      <c r="W8" s="739"/>
      <c r="X8" s="744" t="s">
        <v>803</v>
      </c>
      <c r="Y8" s="756" t="s">
        <v>662</v>
      </c>
      <c r="Z8" s="696" t="s">
        <v>16</v>
      </c>
      <c r="AA8" s="696" t="s">
        <v>17</v>
      </c>
      <c r="AB8" s="741" t="s">
        <v>650</v>
      </c>
    </row>
    <row r="9" spans="1:28" s="34" customFormat="1" ht="12.75" customHeight="1" x14ac:dyDescent="0.2">
      <c r="A9" s="725"/>
      <c r="B9" s="725"/>
      <c r="C9" s="694"/>
      <c r="D9" s="725"/>
      <c r="E9" s="694"/>
      <c r="F9" s="729"/>
      <c r="G9" s="737"/>
      <c r="H9" s="694"/>
      <c r="I9" s="694"/>
      <c r="J9" s="694"/>
      <c r="K9" s="697"/>
      <c r="L9" s="731" t="s">
        <v>84</v>
      </c>
      <c r="M9" s="731" t="s">
        <v>85</v>
      </c>
      <c r="N9" s="731" t="s">
        <v>83</v>
      </c>
      <c r="O9" s="731" t="s">
        <v>82</v>
      </c>
      <c r="P9" s="751" t="s">
        <v>803</v>
      </c>
      <c r="Q9" s="751" t="s">
        <v>662</v>
      </c>
      <c r="R9" s="739" t="s">
        <v>86</v>
      </c>
      <c r="S9" s="739" t="s">
        <v>87</v>
      </c>
      <c r="T9" s="731" t="s">
        <v>152</v>
      </c>
      <c r="U9" s="731" t="s">
        <v>153</v>
      </c>
      <c r="V9" s="731" t="s">
        <v>154</v>
      </c>
      <c r="W9" s="731" t="s">
        <v>155</v>
      </c>
      <c r="X9" s="744"/>
      <c r="Y9" s="757"/>
      <c r="Z9" s="697"/>
      <c r="AA9" s="697"/>
      <c r="AB9" s="742"/>
    </row>
    <row r="10" spans="1:28" s="34" customFormat="1" ht="58.5" customHeight="1" x14ac:dyDescent="0.2">
      <c r="A10" s="726"/>
      <c r="B10" s="726"/>
      <c r="C10" s="695"/>
      <c r="D10" s="726"/>
      <c r="E10" s="695"/>
      <c r="F10" s="730"/>
      <c r="G10" s="738"/>
      <c r="H10" s="695"/>
      <c r="I10" s="695"/>
      <c r="J10" s="695"/>
      <c r="K10" s="698"/>
      <c r="L10" s="732"/>
      <c r="M10" s="732"/>
      <c r="N10" s="732"/>
      <c r="O10" s="732"/>
      <c r="P10" s="752"/>
      <c r="Q10" s="752"/>
      <c r="R10" s="739"/>
      <c r="S10" s="739"/>
      <c r="T10" s="732"/>
      <c r="U10" s="732"/>
      <c r="V10" s="732"/>
      <c r="W10" s="732"/>
      <c r="X10" s="744"/>
      <c r="Y10" s="758"/>
      <c r="Z10" s="698"/>
      <c r="AA10" s="698"/>
      <c r="AB10" s="743"/>
    </row>
    <row r="11" spans="1:28" s="44" customFormat="1" ht="96" customHeight="1" x14ac:dyDescent="0.2">
      <c r="A11" s="704" t="s">
        <v>501</v>
      </c>
      <c r="B11" s="641" t="s">
        <v>502</v>
      </c>
      <c r="C11" s="641">
        <v>31</v>
      </c>
      <c r="D11" s="641" t="s">
        <v>126</v>
      </c>
      <c r="E11" s="223"/>
      <c r="F11" s="702">
        <v>3</v>
      </c>
      <c r="G11" s="702" t="s">
        <v>93</v>
      </c>
      <c r="H11" s="176"/>
      <c r="I11" s="702" t="s">
        <v>91</v>
      </c>
      <c r="J11" s="702">
        <v>296135</v>
      </c>
      <c r="K11" s="622" t="s">
        <v>30</v>
      </c>
      <c r="L11" s="706">
        <v>0.1</v>
      </c>
      <c r="M11" s="706">
        <v>0.3</v>
      </c>
      <c r="N11" s="706">
        <v>0.3</v>
      </c>
      <c r="O11" s="706">
        <v>0.3</v>
      </c>
      <c r="P11" s="707">
        <v>0.27300000000000002</v>
      </c>
      <c r="Q11" s="707">
        <f>27.3/30</f>
        <v>0.91</v>
      </c>
      <c r="R11" s="630" t="s">
        <v>472</v>
      </c>
      <c r="S11" s="62" t="s">
        <v>473</v>
      </c>
      <c r="T11" s="192">
        <v>1</v>
      </c>
      <c r="U11" s="192">
        <v>1</v>
      </c>
      <c r="V11" s="192">
        <v>1</v>
      </c>
      <c r="W11" s="192">
        <v>1</v>
      </c>
      <c r="X11" s="309">
        <v>0.96</v>
      </c>
      <c r="Y11" s="309">
        <v>0.96</v>
      </c>
      <c r="Z11" s="64" t="s">
        <v>474</v>
      </c>
      <c r="AA11" s="65" t="s">
        <v>127</v>
      </c>
      <c r="AB11" s="748" t="s">
        <v>786</v>
      </c>
    </row>
    <row r="12" spans="1:28" s="44" customFormat="1" ht="87" customHeight="1" x14ac:dyDescent="0.2">
      <c r="A12" s="705"/>
      <c r="B12" s="625"/>
      <c r="C12" s="625"/>
      <c r="D12" s="625"/>
      <c r="E12" s="228"/>
      <c r="F12" s="703"/>
      <c r="G12" s="703"/>
      <c r="H12" s="91"/>
      <c r="I12" s="703"/>
      <c r="J12" s="703"/>
      <c r="K12" s="623"/>
      <c r="L12" s="706"/>
      <c r="M12" s="706"/>
      <c r="N12" s="706"/>
      <c r="O12" s="706"/>
      <c r="P12" s="708"/>
      <c r="Q12" s="708"/>
      <c r="R12" s="631"/>
      <c r="S12" s="62" t="s">
        <v>475</v>
      </c>
      <c r="T12" s="192">
        <v>0.1</v>
      </c>
      <c r="U12" s="192">
        <v>0.3</v>
      </c>
      <c r="V12" s="192">
        <v>0.3</v>
      </c>
      <c r="W12" s="192">
        <v>0.3</v>
      </c>
      <c r="X12" s="309">
        <v>1</v>
      </c>
      <c r="Y12" s="309">
        <f>X12/SUM(T12:W12)</f>
        <v>1</v>
      </c>
      <c r="Z12" s="64" t="s">
        <v>498</v>
      </c>
      <c r="AA12" s="66" t="s">
        <v>111</v>
      </c>
      <c r="AB12" s="749"/>
    </row>
    <row r="13" spans="1:28" s="44" customFormat="1" ht="84.75" customHeight="1" x14ac:dyDescent="0.2">
      <c r="A13" s="705"/>
      <c r="B13" s="625"/>
      <c r="C13" s="625"/>
      <c r="D13" s="625"/>
      <c r="E13" s="228"/>
      <c r="F13" s="703"/>
      <c r="G13" s="703"/>
      <c r="H13" s="91"/>
      <c r="I13" s="703"/>
      <c r="J13" s="703"/>
      <c r="K13" s="623"/>
      <c r="L13" s="706"/>
      <c r="M13" s="706"/>
      <c r="N13" s="706"/>
      <c r="O13" s="706"/>
      <c r="P13" s="708"/>
      <c r="Q13" s="708"/>
      <c r="R13" s="632"/>
      <c r="S13" s="62" t="s">
        <v>476</v>
      </c>
      <c r="T13" s="192">
        <v>1</v>
      </c>
      <c r="U13" s="192">
        <v>1</v>
      </c>
      <c r="V13" s="192">
        <v>1</v>
      </c>
      <c r="W13" s="192">
        <v>1</v>
      </c>
      <c r="X13" s="309">
        <v>1</v>
      </c>
      <c r="Y13" s="309">
        <v>1</v>
      </c>
      <c r="Z13" s="64" t="s">
        <v>477</v>
      </c>
      <c r="AA13" s="65" t="s">
        <v>128</v>
      </c>
      <c r="AB13" s="749"/>
    </row>
    <row r="14" spans="1:28" s="44" customFormat="1" ht="58.5" customHeight="1" x14ac:dyDescent="0.2">
      <c r="A14" s="705"/>
      <c r="B14" s="625"/>
      <c r="C14" s="625"/>
      <c r="D14" s="625"/>
      <c r="E14" s="228"/>
      <c r="F14" s="703"/>
      <c r="G14" s="703"/>
      <c r="H14" s="91"/>
      <c r="I14" s="703"/>
      <c r="J14" s="703"/>
      <c r="K14" s="623"/>
      <c r="L14" s="706"/>
      <c r="M14" s="706"/>
      <c r="N14" s="706"/>
      <c r="O14" s="706"/>
      <c r="P14" s="708"/>
      <c r="Q14" s="708"/>
      <c r="R14" s="630" t="s">
        <v>478</v>
      </c>
      <c r="S14" s="62" t="s">
        <v>479</v>
      </c>
      <c r="T14" s="192">
        <v>0.25</v>
      </c>
      <c r="U14" s="192">
        <v>0.25</v>
      </c>
      <c r="V14" s="192">
        <v>0.25</v>
      </c>
      <c r="W14" s="192">
        <v>0.25</v>
      </c>
      <c r="X14" s="309">
        <v>1</v>
      </c>
      <c r="Y14" s="309">
        <v>1</v>
      </c>
      <c r="Z14" s="64" t="s">
        <v>498</v>
      </c>
      <c r="AA14" s="66" t="s">
        <v>111</v>
      </c>
      <c r="AB14" s="749"/>
    </row>
    <row r="15" spans="1:28" s="44" customFormat="1" ht="58.5" customHeight="1" x14ac:dyDescent="0.2">
      <c r="A15" s="705"/>
      <c r="B15" s="625"/>
      <c r="C15" s="625"/>
      <c r="D15" s="625"/>
      <c r="E15" s="228"/>
      <c r="F15" s="703"/>
      <c r="G15" s="703"/>
      <c r="H15" s="91"/>
      <c r="I15" s="703"/>
      <c r="J15" s="703"/>
      <c r="K15" s="623"/>
      <c r="L15" s="706"/>
      <c r="M15" s="706"/>
      <c r="N15" s="706"/>
      <c r="O15" s="706"/>
      <c r="P15" s="708"/>
      <c r="Q15" s="708"/>
      <c r="R15" s="631"/>
      <c r="S15" s="62" t="s">
        <v>480</v>
      </c>
      <c r="T15" s="192">
        <v>0.25</v>
      </c>
      <c r="U15" s="192">
        <v>0.25</v>
      </c>
      <c r="V15" s="192">
        <v>0.25</v>
      </c>
      <c r="W15" s="192">
        <v>0.25</v>
      </c>
      <c r="X15" s="309">
        <v>1</v>
      </c>
      <c r="Y15" s="309">
        <v>1</v>
      </c>
      <c r="Z15" s="64" t="s">
        <v>498</v>
      </c>
      <c r="AA15" s="66" t="s">
        <v>111</v>
      </c>
      <c r="AB15" s="749"/>
    </row>
    <row r="16" spans="1:28" s="44" customFormat="1" ht="58.5" customHeight="1" x14ac:dyDescent="0.2">
      <c r="A16" s="705"/>
      <c r="B16" s="625"/>
      <c r="C16" s="625"/>
      <c r="D16" s="625"/>
      <c r="E16" s="228"/>
      <c r="F16" s="703"/>
      <c r="G16" s="703"/>
      <c r="H16" s="91"/>
      <c r="I16" s="703"/>
      <c r="J16" s="703"/>
      <c r="K16" s="623"/>
      <c r="L16" s="706"/>
      <c r="M16" s="706"/>
      <c r="N16" s="706"/>
      <c r="O16" s="706"/>
      <c r="P16" s="708"/>
      <c r="Q16" s="708"/>
      <c r="R16" s="631"/>
      <c r="S16" s="62" t="s">
        <v>481</v>
      </c>
      <c r="T16" s="192">
        <v>0.25</v>
      </c>
      <c r="U16" s="192">
        <v>0.25</v>
      </c>
      <c r="V16" s="192">
        <v>0.25</v>
      </c>
      <c r="W16" s="192">
        <v>0.25</v>
      </c>
      <c r="X16" s="309">
        <v>1</v>
      </c>
      <c r="Y16" s="309">
        <v>1</v>
      </c>
      <c r="Z16" s="64" t="s">
        <v>498</v>
      </c>
      <c r="AA16" s="66" t="s">
        <v>111</v>
      </c>
      <c r="AB16" s="749"/>
    </row>
    <row r="17" spans="1:233" s="44" customFormat="1" ht="58.5" customHeight="1" x14ac:dyDescent="0.2">
      <c r="A17" s="705"/>
      <c r="B17" s="625"/>
      <c r="C17" s="625"/>
      <c r="D17" s="625"/>
      <c r="E17" s="228"/>
      <c r="F17" s="703"/>
      <c r="G17" s="703"/>
      <c r="H17" s="91"/>
      <c r="I17" s="703"/>
      <c r="J17" s="703"/>
      <c r="K17" s="623"/>
      <c r="L17" s="706"/>
      <c r="M17" s="706"/>
      <c r="N17" s="706"/>
      <c r="O17" s="706"/>
      <c r="P17" s="708"/>
      <c r="Q17" s="708"/>
      <c r="R17" s="632"/>
      <c r="S17" s="62" t="s">
        <v>482</v>
      </c>
      <c r="T17" s="192">
        <v>0.25</v>
      </c>
      <c r="U17" s="192">
        <v>0.25</v>
      </c>
      <c r="V17" s="192">
        <v>0.25</v>
      </c>
      <c r="W17" s="192">
        <v>0.25</v>
      </c>
      <c r="X17" s="309">
        <v>1</v>
      </c>
      <c r="Y17" s="309">
        <v>1</v>
      </c>
      <c r="Z17" s="64" t="s">
        <v>498</v>
      </c>
      <c r="AA17" s="66" t="s">
        <v>111</v>
      </c>
      <c r="AB17" s="749"/>
    </row>
    <row r="18" spans="1:233" s="44" customFormat="1" ht="81" customHeight="1" x14ac:dyDescent="0.2">
      <c r="A18" s="705"/>
      <c r="B18" s="625"/>
      <c r="C18" s="625"/>
      <c r="D18" s="625"/>
      <c r="E18" s="228"/>
      <c r="F18" s="703"/>
      <c r="G18" s="703"/>
      <c r="H18" s="91"/>
      <c r="I18" s="703"/>
      <c r="J18" s="703"/>
      <c r="K18" s="624"/>
      <c r="L18" s="706"/>
      <c r="M18" s="706"/>
      <c r="N18" s="706"/>
      <c r="O18" s="706"/>
      <c r="P18" s="709"/>
      <c r="Q18" s="709"/>
      <c r="R18" s="64" t="s">
        <v>483</v>
      </c>
      <c r="S18" s="62" t="s">
        <v>484</v>
      </c>
      <c r="T18" s="192">
        <v>0.1</v>
      </c>
      <c r="U18" s="192">
        <v>0.2</v>
      </c>
      <c r="V18" s="192">
        <v>0.3</v>
      </c>
      <c r="W18" s="192">
        <v>0.4</v>
      </c>
      <c r="X18" s="309">
        <v>1</v>
      </c>
      <c r="Y18" s="309">
        <f>X18/SUM(T18:W18)</f>
        <v>1</v>
      </c>
      <c r="Z18" s="64" t="s">
        <v>485</v>
      </c>
      <c r="AA18" s="65" t="s">
        <v>127</v>
      </c>
      <c r="AB18" s="749"/>
    </row>
    <row r="19" spans="1:233" s="44" customFormat="1" ht="154.5" customHeight="1" x14ac:dyDescent="0.2">
      <c r="A19" s="705"/>
      <c r="B19" s="625"/>
      <c r="C19" s="625"/>
      <c r="D19" s="625"/>
      <c r="E19" s="228"/>
      <c r="F19" s="703"/>
      <c r="G19" s="703"/>
      <c r="H19" s="91"/>
      <c r="I19" s="703"/>
      <c r="J19" s="703"/>
      <c r="K19" s="307" t="s">
        <v>651</v>
      </c>
      <c r="L19" s="259">
        <v>0.25</v>
      </c>
      <c r="M19" s="259">
        <v>0.25</v>
      </c>
      <c r="N19" s="259">
        <v>0.25</v>
      </c>
      <c r="O19" s="260"/>
      <c r="P19" s="298">
        <v>0.23</v>
      </c>
      <c r="Q19" s="490">
        <f>23/65*100%</f>
        <v>0.35384615384615387</v>
      </c>
      <c r="R19" s="710" t="s">
        <v>486</v>
      </c>
      <c r="S19" s="62" t="s">
        <v>487</v>
      </c>
      <c r="T19" s="192">
        <v>0.2</v>
      </c>
      <c r="U19" s="192">
        <v>0.3</v>
      </c>
      <c r="V19" s="192">
        <v>0.3</v>
      </c>
      <c r="W19" s="192">
        <v>0.2</v>
      </c>
      <c r="X19" s="309">
        <v>0.8</v>
      </c>
      <c r="Y19" s="309">
        <f>X19/SUM(T19:W19)</f>
        <v>0.8</v>
      </c>
      <c r="Z19" s="64" t="s">
        <v>498</v>
      </c>
      <c r="AA19" s="66" t="s">
        <v>111</v>
      </c>
      <c r="AB19" s="749"/>
    </row>
    <row r="20" spans="1:233" s="44" customFormat="1" ht="58.5" customHeight="1" x14ac:dyDescent="0.2">
      <c r="A20" s="705"/>
      <c r="B20" s="625"/>
      <c r="C20" s="625"/>
      <c r="D20" s="625"/>
      <c r="E20" s="228"/>
      <c r="F20" s="703"/>
      <c r="G20" s="703"/>
      <c r="H20" s="91"/>
      <c r="I20" s="703"/>
      <c r="J20" s="703"/>
      <c r="K20" s="622" t="s">
        <v>652</v>
      </c>
      <c r="L20" s="717">
        <v>7.4999999999999997E-2</v>
      </c>
      <c r="M20" s="717">
        <v>7.4999999999999997E-2</v>
      </c>
      <c r="N20" s="717">
        <v>7.4999999999999997E-2</v>
      </c>
      <c r="O20" s="759"/>
      <c r="P20" s="762">
        <v>7.4999999999999997E-2</v>
      </c>
      <c r="Q20" s="745">
        <f>7.5/30</f>
        <v>0.25</v>
      </c>
      <c r="R20" s="710"/>
      <c r="S20" s="62" t="s">
        <v>488</v>
      </c>
      <c r="T20" s="192">
        <v>0.25</v>
      </c>
      <c r="U20" s="192">
        <v>0.25</v>
      </c>
      <c r="V20" s="192">
        <v>0.25</v>
      </c>
      <c r="W20" s="192">
        <v>0.25</v>
      </c>
      <c r="X20" s="309">
        <v>1</v>
      </c>
      <c r="Y20" s="309">
        <v>1</v>
      </c>
      <c r="Z20" s="64" t="s">
        <v>489</v>
      </c>
      <c r="AA20" s="66" t="s">
        <v>130</v>
      </c>
      <c r="AB20" s="749"/>
    </row>
    <row r="21" spans="1:233" s="44" customFormat="1" ht="58.5" customHeight="1" x14ac:dyDescent="0.2">
      <c r="A21" s="705"/>
      <c r="B21" s="625"/>
      <c r="C21" s="625"/>
      <c r="D21" s="625"/>
      <c r="E21" s="228"/>
      <c r="F21" s="703"/>
      <c r="G21" s="703"/>
      <c r="H21" s="91"/>
      <c r="I21" s="703"/>
      <c r="J21" s="703"/>
      <c r="K21" s="623"/>
      <c r="L21" s="718"/>
      <c r="M21" s="718"/>
      <c r="N21" s="718"/>
      <c r="O21" s="760"/>
      <c r="P21" s="763"/>
      <c r="Q21" s="746"/>
      <c r="R21" s="710"/>
      <c r="S21" s="62" t="s">
        <v>414</v>
      </c>
      <c r="T21" s="192">
        <v>0.25</v>
      </c>
      <c r="U21" s="192">
        <v>0.25</v>
      </c>
      <c r="V21" s="192">
        <v>0.25</v>
      </c>
      <c r="W21" s="192">
        <v>0.25</v>
      </c>
      <c r="X21" s="309">
        <v>1</v>
      </c>
      <c r="Y21" s="309">
        <v>1</v>
      </c>
      <c r="Z21" s="64" t="s">
        <v>638</v>
      </c>
      <c r="AA21" s="66" t="s">
        <v>111</v>
      </c>
      <c r="AB21" s="749"/>
    </row>
    <row r="22" spans="1:233" s="44" customFormat="1" ht="205.5" customHeight="1" x14ac:dyDescent="0.2">
      <c r="A22" s="705"/>
      <c r="B22" s="625"/>
      <c r="C22" s="625"/>
      <c r="D22" s="625"/>
      <c r="E22" s="228"/>
      <c r="F22" s="703"/>
      <c r="G22" s="703"/>
      <c r="H22" s="91"/>
      <c r="I22" s="703"/>
      <c r="J22" s="703"/>
      <c r="K22" s="623"/>
      <c r="L22" s="718"/>
      <c r="M22" s="718"/>
      <c r="N22" s="718"/>
      <c r="O22" s="760"/>
      <c r="P22" s="763"/>
      <c r="Q22" s="746"/>
      <c r="R22" s="710"/>
      <c r="S22" s="62" t="s">
        <v>490</v>
      </c>
      <c r="T22" s="192">
        <v>0.15</v>
      </c>
      <c r="U22" s="192">
        <v>0.2</v>
      </c>
      <c r="V22" s="192">
        <v>0.3</v>
      </c>
      <c r="W22" s="192">
        <v>0.35</v>
      </c>
      <c r="X22" s="309">
        <v>1</v>
      </c>
      <c r="Y22" s="309">
        <f t="shared" ref="Y22:Y27" si="0">X22/SUM(T22:W22)</f>
        <v>1</v>
      </c>
      <c r="Z22" s="64" t="s">
        <v>491</v>
      </c>
      <c r="AA22" s="65" t="s">
        <v>127</v>
      </c>
      <c r="AB22" s="749"/>
    </row>
    <row r="23" spans="1:233" s="44" customFormat="1" ht="112.5" customHeight="1" x14ac:dyDescent="0.2">
      <c r="A23" s="705"/>
      <c r="B23" s="625"/>
      <c r="C23" s="625"/>
      <c r="D23" s="625"/>
      <c r="E23" s="228"/>
      <c r="F23" s="703"/>
      <c r="G23" s="703"/>
      <c r="H23" s="91"/>
      <c r="I23" s="703"/>
      <c r="J23" s="703"/>
      <c r="K23" s="624"/>
      <c r="L23" s="261"/>
      <c r="M23" s="261"/>
      <c r="N23" s="261"/>
      <c r="O23" s="761"/>
      <c r="P23" s="764"/>
      <c r="Q23" s="747"/>
      <c r="R23" s="710"/>
      <c r="S23" s="62" t="s">
        <v>494</v>
      </c>
      <c r="T23" s="575">
        <v>0.25</v>
      </c>
      <c r="U23" s="575">
        <v>0.38</v>
      </c>
      <c r="V23" s="575">
        <v>0.38</v>
      </c>
      <c r="W23" s="575">
        <v>0</v>
      </c>
      <c r="X23" s="309">
        <v>0.65</v>
      </c>
      <c r="Y23" s="309">
        <v>0.65</v>
      </c>
      <c r="Z23" s="64"/>
      <c r="AA23" s="65"/>
      <c r="AB23" s="749"/>
    </row>
    <row r="24" spans="1:233" s="44" customFormat="1" ht="99.75" x14ac:dyDescent="0.2">
      <c r="A24" s="705"/>
      <c r="B24" s="625"/>
      <c r="C24" s="625"/>
      <c r="D24" s="625"/>
      <c r="E24" s="228"/>
      <c r="F24" s="703"/>
      <c r="G24" s="703"/>
      <c r="H24" s="91"/>
      <c r="I24" s="703"/>
      <c r="J24" s="703"/>
      <c r="K24" s="622" t="s">
        <v>31</v>
      </c>
      <c r="L24" s="740">
        <v>0.3</v>
      </c>
      <c r="M24" s="711">
        <v>0.3</v>
      </c>
      <c r="N24" s="711">
        <v>0.3</v>
      </c>
      <c r="O24" s="711">
        <v>0.3</v>
      </c>
      <c r="P24" s="768">
        <v>3.93</v>
      </c>
      <c r="Q24" s="745">
        <v>0</v>
      </c>
      <c r="R24" s="630" t="s">
        <v>483</v>
      </c>
      <c r="S24" s="62" t="s">
        <v>492</v>
      </c>
      <c r="T24" s="192">
        <v>0</v>
      </c>
      <c r="U24" s="192">
        <v>0.24</v>
      </c>
      <c r="V24" s="192">
        <v>0.38</v>
      </c>
      <c r="W24" s="192">
        <v>0.38</v>
      </c>
      <c r="X24" s="377">
        <v>0.67600000000000005</v>
      </c>
      <c r="Y24" s="377">
        <f t="shared" si="0"/>
        <v>0.67600000000000005</v>
      </c>
      <c r="Z24" s="64" t="s">
        <v>477</v>
      </c>
      <c r="AA24" s="65" t="s">
        <v>128</v>
      </c>
      <c r="AB24" s="749"/>
    </row>
    <row r="25" spans="1:233" s="44" customFormat="1" ht="85.5" x14ac:dyDescent="0.2">
      <c r="A25" s="705"/>
      <c r="B25" s="625"/>
      <c r="C25" s="625"/>
      <c r="D25" s="625"/>
      <c r="E25" s="228"/>
      <c r="F25" s="703"/>
      <c r="G25" s="703"/>
      <c r="H25" s="91"/>
      <c r="I25" s="703"/>
      <c r="J25" s="703"/>
      <c r="K25" s="623"/>
      <c r="L25" s="740"/>
      <c r="M25" s="712"/>
      <c r="N25" s="712"/>
      <c r="O25" s="712"/>
      <c r="P25" s="769"/>
      <c r="Q25" s="746"/>
      <c r="R25" s="631"/>
      <c r="S25" s="62" t="s">
        <v>493</v>
      </c>
      <c r="T25" s="192">
        <v>0.25</v>
      </c>
      <c r="U25" s="192">
        <v>0.25</v>
      </c>
      <c r="V25" s="192">
        <v>0.25</v>
      </c>
      <c r="W25" s="192">
        <v>0.25</v>
      </c>
      <c r="X25" s="309">
        <v>0.5</v>
      </c>
      <c r="Y25" s="309">
        <f t="shared" si="0"/>
        <v>0.5</v>
      </c>
      <c r="Z25" s="64" t="s">
        <v>477</v>
      </c>
      <c r="AA25" s="65" t="s">
        <v>128</v>
      </c>
      <c r="AB25" s="749"/>
    </row>
    <row r="26" spans="1:233" s="44" customFormat="1" ht="114" customHeight="1" x14ac:dyDescent="0.2">
      <c r="A26" s="705"/>
      <c r="B26" s="625"/>
      <c r="C26" s="625"/>
      <c r="D26" s="625"/>
      <c r="E26" s="228"/>
      <c r="F26" s="703"/>
      <c r="G26" s="703"/>
      <c r="H26" s="91"/>
      <c r="I26" s="703"/>
      <c r="J26" s="703"/>
      <c r="K26" s="623"/>
      <c r="L26" s="740"/>
      <c r="M26" s="712"/>
      <c r="N26" s="712"/>
      <c r="O26" s="712"/>
      <c r="P26" s="769"/>
      <c r="Q26" s="746"/>
      <c r="R26" s="631"/>
      <c r="S26" s="62" t="s">
        <v>494</v>
      </c>
      <c r="T26" s="192">
        <v>0.25</v>
      </c>
      <c r="U26" s="192">
        <v>0.375</v>
      </c>
      <c r="V26" s="192">
        <v>0.375</v>
      </c>
      <c r="W26" s="192">
        <v>0</v>
      </c>
      <c r="X26" s="309">
        <v>0.65</v>
      </c>
      <c r="Y26" s="309">
        <f t="shared" si="0"/>
        <v>0.65</v>
      </c>
      <c r="Z26" s="64" t="s">
        <v>477</v>
      </c>
      <c r="AA26" s="65" t="s">
        <v>128</v>
      </c>
      <c r="AB26" s="749"/>
    </row>
    <row r="27" spans="1:233" s="44" customFormat="1" ht="92.25" customHeight="1" x14ac:dyDescent="0.2">
      <c r="A27" s="705"/>
      <c r="B27" s="625"/>
      <c r="C27" s="625"/>
      <c r="D27" s="625"/>
      <c r="E27" s="228"/>
      <c r="F27" s="703"/>
      <c r="G27" s="703"/>
      <c r="H27" s="91"/>
      <c r="I27" s="703"/>
      <c r="J27" s="703"/>
      <c r="K27" s="624"/>
      <c r="L27" s="740"/>
      <c r="M27" s="713"/>
      <c r="N27" s="713"/>
      <c r="O27" s="713"/>
      <c r="P27" s="770"/>
      <c r="Q27" s="747"/>
      <c r="R27" s="631"/>
      <c r="S27" s="62" t="s">
        <v>495</v>
      </c>
      <c r="T27" s="192">
        <v>0.25</v>
      </c>
      <c r="U27" s="192">
        <v>0.25</v>
      </c>
      <c r="V27" s="192">
        <v>0.25</v>
      </c>
      <c r="W27" s="192">
        <v>0.25</v>
      </c>
      <c r="X27" s="309">
        <v>0.95</v>
      </c>
      <c r="Y27" s="309">
        <f t="shared" si="0"/>
        <v>0.95</v>
      </c>
      <c r="Z27" s="64" t="s">
        <v>477</v>
      </c>
      <c r="AA27" s="65" t="s">
        <v>128</v>
      </c>
      <c r="AB27" s="749"/>
    </row>
    <row r="28" spans="1:233" s="44" customFormat="1" ht="97.5" customHeight="1" x14ac:dyDescent="0.2">
      <c r="A28" s="705"/>
      <c r="B28" s="625"/>
      <c r="C28" s="625"/>
      <c r="D28" s="625"/>
      <c r="E28" s="228"/>
      <c r="F28" s="703"/>
      <c r="G28" s="703"/>
      <c r="H28" s="91"/>
      <c r="I28" s="703"/>
      <c r="J28" s="703"/>
      <c r="K28" s="195" t="s">
        <v>496</v>
      </c>
      <c r="L28" s="196">
        <v>2500</v>
      </c>
      <c r="M28" s="196">
        <v>2500</v>
      </c>
      <c r="N28" s="196">
        <v>2500</v>
      </c>
      <c r="O28" s="196">
        <v>2500</v>
      </c>
      <c r="P28" s="375">
        <v>12515</v>
      </c>
      <c r="Q28" s="296">
        <v>1</v>
      </c>
      <c r="R28" s="631"/>
      <c r="S28" s="62" t="s">
        <v>497</v>
      </c>
      <c r="T28" s="192">
        <v>0</v>
      </c>
      <c r="U28" s="192">
        <v>0</v>
      </c>
      <c r="V28" s="192">
        <v>1</v>
      </c>
      <c r="W28" s="192">
        <v>0</v>
      </c>
      <c r="X28" s="309">
        <v>1</v>
      </c>
      <c r="Y28" s="309">
        <v>1</v>
      </c>
      <c r="Z28" s="64" t="s">
        <v>498</v>
      </c>
      <c r="AA28" s="66" t="s">
        <v>111</v>
      </c>
      <c r="AB28" s="749"/>
    </row>
    <row r="29" spans="1:233" s="44" customFormat="1" ht="58.5" customHeight="1" x14ac:dyDescent="0.2">
      <c r="A29" s="705"/>
      <c r="B29" s="625"/>
      <c r="C29" s="625"/>
      <c r="D29" s="625"/>
      <c r="E29" s="228"/>
      <c r="F29" s="703"/>
      <c r="G29" s="703"/>
      <c r="H29" s="91"/>
      <c r="I29" s="703"/>
      <c r="J29" s="703"/>
      <c r="K29" s="622" t="s">
        <v>29</v>
      </c>
      <c r="L29" s="714">
        <v>1</v>
      </c>
      <c r="M29" s="714">
        <v>1</v>
      </c>
      <c r="N29" s="714">
        <v>1</v>
      </c>
      <c r="O29" s="714">
        <v>1</v>
      </c>
      <c r="P29" s="745">
        <v>1</v>
      </c>
      <c r="Q29" s="745">
        <v>1</v>
      </c>
      <c r="R29" s="631"/>
      <c r="S29" s="62" t="s">
        <v>499</v>
      </c>
      <c r="T29" s="192">
        <v>0</v>
      </c>
      <c r="U29" s="192">
        <v>0.35</v>
      </c>
      <c r="V29" s="192">
        <v>0.35</v>
      </c>
      <c r="W29" s="192">
        <v>0.3</v>
      </c>
      <c r="X29" s="309">
        <v>1</v>
      </c>
      <c r="Y29" s="309">
        <f>X29/SUM(T29:W29)</f>
        <v>1</v>
      </c>
      <c r="Z29" s="64" t="s">
        <v>498</v>
      </c>
      <c r="AA29" s="66" t="s">
        <v>111</v>
      </c>
      <c r="AB29" s="749"/>
    </row>
    <row r="30" spans="1:233" s="44" customFormat="1" ht="58.5" customHeight="1" x14ac:dyDescent="0.2">
      <c r="A30" s="705"/>
      <c r="B30" s="625"/>
      <c r="C30" s="625"/>
      <c r="D30" s="625"/>
      <c r="E30" s="228"/>
      <c r="F30" s="703"/>
      <c r="G30" s="703"/>
      <c r="H30" s="91"/>
      <c r="I30" s="703"/>
      <c r="J30" s="703"/>
      <c r="K30" s="623"/>
      <c r="L30" s="715"/>
      <c r="M30" s="715"/>
      <c r="N30" s="715"/>
      <c r="O30" s="715"/>
      <c r="P30" s="746"/>
      <c r="Q30" s="746"/>
      <c r="R30" s="631"/>
      <c r="S30" s="108" t="s">
        <v>500</v>
      </c>
      <c r="T30" s="185">
        <v>0.1</v>
      </c>
      <c r="U30" s="185">
        <v>0.3</v>
      </c>
      <c r="V30" s="185">
        <v>0.3</v>
      </c>
      <c r="W30" s="185">
        <v>0.3</v>
      </c>
      <c r="X30" s="310">
        <v>0.98</v>
      </c>
      <c r="Y30" s="310">
        <f>X30/SUM(T30:W30)</f>
        <v>0.98</v>
      </c>
      <c r="Z30" s="186" t="s">
        <v>498</v>
      </c>
      <c r="AA30" s="109" t="s">
        <v>111</v>
      </c>
      <c r="AB30" s="749"/>
    </row>
    <row r="31" spans="1:233" s="44" customFormat="1" ht="58.5" customHeight="1" x14ac:dyDescent="0.2">
      <c r="A31" s="197"/>
      <c r="B31" s="188"/>
      <c r="C31" s="188"/>
      <c r="D31" s="188"/>
      <c r="E31" s="228"/>
      <c r="F31" s="190"/>
      <c r="G31" s="190"/>
      <c r="H31" s="91"/>
      <c r="I31" s="190"/>
      <c r="J31" s="190"/>
      <c r="K31" s="623"/>
      <c r="L31" s="715"/>
      <c r="M31" s="715"/>
      <c r="N31" s="715"/>
      <c r="O31" s="715"/>
      <c r="P31" s="746"/>
      <c r="Q31" s="746"/>
      <c r="R31" s="631"/>
      <c r="S31" s="478" t="s">
        <v>643</v>
      </c>
      <c r="T31" s="185"/>
      <c r="U31" s="185"/>
      <c r="V31" s="185"/>
      <c r="W31" s="185"/>
      <c r="X31" s="310"/>
      <c r="Y31" s="310"/>
      <c r="Z31" s="186"/>
      <c r="AA31" s="109"/>
      <c r="AB31" s="749"/>
    </row>
    <row r="32" spans="1:233" s="224" customFormat="1" ht="54.75" customHeight="1" x14ac:dyDescent="0.25">
      <c r="A32" s="227"/>
      <c r="B32" s="227"/>
      <c r="C32" s="227"/>
      <c r="D32" s="227"/>
      <c r="E32" s="227"/>
      <c r="F32" s="227"/>
      <c r="G32" s="227"/>
      <c r="H32" s="227"/>
      <c r="I32" s="227"/>
      <c r="J32" s="227"/>
      <c r="K32" s="624"/>
      <c r="L32" s="716"/>
      <c r="M32" s="716"/>
      <c r="N32" s="716"/>
      <c r="O32" s="716"/>
      <c r="P32" s="747"/>
      <c r="Q32" s="747"/>
      <c r="R32" s="632"/>
      <c r="S32" s="479" t="s">
        <v>642</v>
      </c>
      <c r="X32" s="296"/>
      <c r="Y32" s="268"/>
      <c r="AB32" s="750"/>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5"/>
      <c r="AZ32" s="355"/>
      <c r="BA32" s="355"/>
      <c r="BB32" s="355"/>
      <c r="BC32" s="355"/>
      <c r="BD32" s="355"/>
      <c r="BE32" s="355"/>
      <c r="BF32" s="355"/>
      <c r="BG32" s="355"/>
      <c r="BH32" s="355"/>
      <c r="BI32" s="355"/>
      <c r="BJ32" s="355"/>
      <c r="BK32" s="355"/>
      <c r="BL32" s="355"/>
      <c r="BM32" s="355"/>
      <c r="BN32" s="355"/>
      <c r="BO32" s="355"/>
      <c r="BP32" s="355"/>
      <c r="BQ32" s="355"/>
      <c r="BR32" s="355"/>
      <c r="BS32" s="355"/>
      <c r="BT32" s="355"/>
      <c r="BU32" s="355"/>
      <c r="BV32" s="355"/>
      <c r="BW32" s="355"/>
      <c r="BX32" s="355"/>
      <c r="BY32" s="355"/>
      <c r="BZ32" s="355"/>
      <c r="CA32" s="355"/>
      <c r="CB32" s="355"/>
      <c r="CC32" s="355"/>
      <c r="CD32" s="355"/>
      <c r="CE32" s="355"/>
      <c r="CF32" s="355"/>
      <c r="CG32" s="355"/>
      <c r="CH32" s="355"/>
      <c r="CI32" s="355"/>
      <c r="CJ32" s="355"/>
      <c r="CK32" s="355"/>
      <c r="CL32" s="355"/>
      <c r="CM32" s="355"/>
      <c r="CN32" s="355"/>
      <c r="CO32" s="355"/>
      <c r="CP32" s="355"/>
      <c r="CQ32" s="355"/>
      <c r="CR32" s="355"/>
      <c r="CS32" s="355"/>
      <c r="CT32" s="355"/>
      <c r="CU32" s="355"/>
      <c r="CV32" s="355"/>
      <c r="CW32" s="355"/>
      <c r="CX32" s="355"/>
      <c r="CY32" s="355"/>
      <c r="CZ32" s="355"/>
      <c r="DA32" s="355"/>
      <c r="DB32" s="355"/>
      <c r="DC32" s="355"/>
      <c r="DD32" s="355"/>
      <c r="DE32" s="355"/>
      <c r="DF32" s="355"/>
      <c r="DG32" s="355"/>
      <c r="DH32" s="355"/>
      <c r="DI32" s="355"/>
      <c r="DJ32" s="355"/>
      <c r="DK32" s="355"/>
      <c r="DL32" s="355"/>
      <c r="DM32" s="355"/>
      <c r="DN32" s="355"/>
      <c r="DO32" s="355"/>
      <c r="DP32" s="355"/>
      <c r="DQ32" s="355"/>
      <c r="DR32" s="355"/>
      <c r="DS32" s="355"/>
      <c r="DT32" s="355"/>
      <c r="DU32" s="355"/>
      <c r="DV32" s="355"/>
      <c r="DW32" s="355"/>
      <c r="DX32" s="355"/>
      <c r="DY32" s="355"/>
      <c r="DZ32" s="355"/>
      <c r="EA32" s="355"/>
      <c r="EB32" s="355"/>
      <c r="EC32" s="355"/>
      <c r="ED32" s="355"/>
      <c r="EE32" s="355"/>
      <c r="EF32" s="355"/>
      <c r="EG32" s="355"/>
      <c r="EH32" s="355"/>
      <c r="EI32" s="355"/>
      <c r="EJ32" s="355"/>
      <c r="EK32" s="355"/>
      <c r="EL32" s="355"/>
      <c r="EM32" s="355"/>
      <c r="EN32" s="355"/>
      <c r="EO32" s="355"/>
      <c r="EP32" s="355"/>
      <c r="EQ32" s="355"/>
      <c r="ER32" s="355"/>
      <c r="ES32" s="355"/>
      <c r="ET32" s="355"/>
      <c r="EU32" s="355"/>
      <c r="EV32" s="355"/>
      <c r="EW32" s="355"/>
      <c r="EX32" s="355"/>
      <c r="EY32" s="355"/>
      <c r="EZ32" s="355"/>
      <c r="FA32" s="355"/>
      <c r="FB32" s="355"/>
      <c r="FC32" s="355"/>
      <c r="FD32" s="355"/>
      <c r="FE32" s="355"/>
      <c r="FF32" s="355"/>
      <c r="FG32" s="355"/>
      <c r="FH32" s="355"/>
      <c r="FI32" s="355"/>
      <c r="FJ32" s="355"/>
      <c r="FK32" s="355"/>
      <c r="FL32" s="355"/>
      <c r="FM32" s="355"/>
      <c r="FN32" s="355"/>
      <c r="FO32" s="355"/>
      <c r="FP32" s="355"/>
      <c r="FQ32" s="355"/>
      <c r="FR32" s="355"/>
      <c r="FS32" s="355"/>
      <c r="FT32" s="355"/>
      <c r="FU32" s="355"/>
      <c r="FV32" s="355"/>
      <c r="FW32" s="355"/>
      <c r="FX32" s="355"/>
      <c r="FY32" s="355"/>
      <c r="FZ32" s="355"/>
      <c r="GA32" s="355"/>
      <c r="GB32" s="355"/>
      <c r="GC32" s="355"/>
      <c r="GD32" s="355"/>
      <c r="GE32" s="355"/>
      <c r="GF32" s="355"/>
      <c r="GG32" s="355"/>
      <c r="GH32" s="355"/>
      <c r="GI32" s="355"/>
      <c r="GJ32" s="355"/>
      <c r="GK32" s="355"/>
      <c r="GL32" s="355"/>
      <c r="GM32" s="355"/>
      <c r="GN32" s="355"/>
      <c r="GO32" s="355"/>
      <c r="GP32" s="355"/>
      <c r="GQ32" s="355"/>
      <c r="GR32" s="355"/>
      <c r="GS32" s="355"/>
      <c r="GT32" s="355"/>
      <c r="GU32" s="355"/>
      <c r="GV32" s="355"/>
      <c r="GW32" s="355"/>
      <c r="GX32" s="355"/>
      <c r="GY32" s="355"/>
      <c r="GZ32" s="355"/>
      <c r="HA32" s="355"/>
      <c r="HB32" s="355"/>
      <c r="HC32" s="355"/>
      <c r="HD32" s="355"/>
      <c r="HE32" s="355"/>
      <c r="HF32" s="355"/>
      <c r="HG32" s="355"/>
      <c r="HH32" s="355"/>
      <c r="HI32" s="355"/>
      <c r="HJ32" s="355"/>
      <c r="HK32" s="355"/>
      <c r="HL32" s="355"/>
      <c r="HM32" s="355"/>
      <c r="HN32" s="355"/>
      <c r="HO32" s="355"/>
      <c r="HP32" s="355"/>
      <c r="HQ32" s="355"/>
      <c r="HR32" s="355"/>
      <c r="HS32" s="355"/>
      <c r="HT32" s="355"/>
      <c r="HU32" s="355"/>
      <c r="HV32" s="355"/>
      <c r="HW32" s="355"/>
      <c r="HX32" s="355"/>
      <c r="HY32" s="355"/>
    </row>
    <row r="33" spans="1:28" s="44" customFormat="1" ht="58.5" customHeight="1" x14ac:dyDescent="0.2">
      <c r="A33" s="702">
        <v>3000000</v>
      </c>
      <c r="B33" s="702" t="s">
        <v>503</v>
      </c>
      <c r="C33" s="702">
        <v>32</v>
      </c>
      <c r="D33" s="702" t="s">
        <v>70</v>
      </c>
      <c r="E33" s="223"/>
      <c r="F33" s="702">
        <v>3</v>
      </c>
      <c r="G33" s="702" t="s">
        <v>93</v>
      </c>
      <c r="H33" s="176"/>
      <c r="I33" s="702" t="s">
        <v>92</v>
      </c>
      <c r="J33" s="702" t="s">
        <v>94</v>
      </c>
      <c r="K33" s="622" t="s">
        <v>150</v>
      </c>
      <c r="L33" s="651">
        <v>9</v>
      </c>
      <c r="M33" s="651">
        <v>9</v>
      </c>
      <c r="N33" s="651">
        <v>9</v>
      </c>
      <c r="O33" s="651">
        <v>9</v>
      </c>
      <c r="P33" s="753">
        <v>36</v>
      </c>
      <c r="Q33" s="656">
        <f>P33/SUM(L33:O45)</f>
        <v>1</v>
      </c>
      <c r="R33" s="64" t="s">
        <v>504</v>
      </c>
      <c r="S33" s="62" t="s">
        <v>505</v>
      </c>
      <c r="T33" s="192">
        <v>0</v>
      </c>
      <c r="U33" s="192">
        <v>0.3</v>
      </c>
      <c r="V33" s="192">
        <v>0.5</v>
      </c>
      <c r="W33" s="192">
        <v>0.2</v>
      </c>
      <c r="X33" s="309">
        <v>1</v>
      </c>
      <c r="Y33" s="309">
        <v>1</v>
      </c>
      <c r="Z33" s="64" t="s">
        <v>506</v>
      </c>
      <c r="AA33" s="69" t="s">
        <v>133</v>
      </c>
      <c r="AB33" s="653" t="s">
        <v>787</v>
      </c>
    </row>
    <row r="34" spans="1:28" s="44" customFormat="1" ht="90" customHeight="1" x14ac:dyDescent="0.2">
      <c r="A34" s="703"/>
      <c r="B34" s="703"/>
      <c r="C34" s="703"/>
      <c r="D34" s="703"/>
      <c r="E34" s="228"/>
      <c r="F34" s="703"/>
      <c r="G34" s="703"/>
      <c r="H34" s="91"/>
      <c r="I34" s="703"/>
      <c r="J34" s="703"/>
      <c r="K34" s="623"/>
      <c r="L34" s="669"/>
      <c r="M34" s="669"/>
      <c r="N34" s="669"/>
      <c r="O34" s="669"/>
      <c r="P34" s="754"/>
      <c r="Q34" s="657"/>
      <c r="R34" s="630" t="s">
        <v>507</v>
      </c>
      <c r="S34" s="62" t="s">
        <v>508</v>
      </c>
      <c r="T34" s="192">
        <v>0</v>
      </c>
      <c r="U34" s="192">
        <v>0.2</v>
      </c>
      <c r="V34" s="192">
        <v>0.4</v>
      </c>
      <c r="W34" s="192">
        <v>0.4</v>
      </c>
      <c r="X34" s="309">
        <v>0.14000000000000001</v>
      </c>
      <c r="Y34" s="309">
        <f>X34/SUM(T34:W34)</f>
        <v>0.14000000000000001</v>
      </c>
      <c r="Z34" s="64" t="s">
        <v>506</v>
      </c>
      <c r="AA34" s="69" t="s">
        <v>133</v>
      </c>
      <c r="AB34" s="654"/>
    </row>
    <row r="35" spans="1:28" s="44" customFormat="1" ht="97.5" customHeight="1" x14ac:dyDescent="0.2">
      <c r="A35" s="703"/>
      <c r="B35" s="703"/>
      <c r="C35" s="703"/>
      <c r="D35" s="703"/>
      <c r="E35" s="228"/>
      <c r="F35" s="703"/>
      <c r="G35" s="703"/>
      <c r="H35" s="91"/>
      <c r="I35" s="703"/>
      <c r="J35" s="703"/>
      <c r="K35" s="623"/>
      <c r="L35" s="669"/>
      <c r="M35" s="669"/>
      <c r="N35" s="669"/>
      <c r="O35" s="669"/>
      <c r="P35" s="754"/>
      <c r="Q35" s="657"/>
      <c r="R35" s="631"/>
      <c r="S35" s="62" t="s">
        <v>509</v>
      </c>
      <c r="T35" s="192">
        <v>0.05</v>
      </c>
      <c r="U35" s="192">
        <v>0.1</v>
      </c>
      <c r="V35" s="192">
        <v>0.45</v>
      </c>
      <c r="W35" s="192">
        <v>0.4</v>
      </c>
      <c r="X35" s="309">
        <v>1</v>
      </c>
      <c r="Y35" s="309">
        <f>X35/SUM(T35:W35)</f>
        <v>1</v>
      </c>
      <c r="Z35" s="64" t="s">
        <v>498</v>
      </c>
      <c r="AA35" s="66" t="s">
        <v>111</v>
      </c>
      <c r="AB35" s="654"/>
    </row>
    <row r="36" spans="1:28" s="44" customFormat="1" ht="73.5" customHeight="1" x14ac:dyDescent="0.2">
      <c r="A36" s="703"/>
      <c r="B36" s="703"/>
      <c r="C36" s="703"/>
      <c r="D36" s="703"/>
      <c r="E36" s="228"/>
      <c r="F36" s="703"/>
      <c r="G36" s="703"/>
      <c r="H36" s="91"/>
      <c r="I36" s="703"/>
      <c r="J36" s="703"/>
      <c r="K36" s="623"/>
      <c r="L36" s="669"/>
      <c r="M36" s="669"/>
      <c r="N36" s="669"/>
      <c r="O36" s="669"/>
      <c r="P36" s="754"/>
      <c r="Q36" s="657"/>
      <c r="R36" s="631"/>
      <c r="S36" s="62" t="s">
        <v>510</v>
      </c>
      <c r="T36" s="192">
        <v>0</v>
      </c>
      <c r="U36" s="192">
        <v>0.2</v>
      </c>
      <c r="V36" s="192">
        <v>0.4</v>
      </c>
      <c r="W36" s="192">
        <v>0.4</v>
      </c>
      <c r="X36" s="309">
        <v>1</v>
      </c>
      <c r="Y36" s="309">
        <v>1</v>
      </c>
      <c r="Z36" s="64" t="s">
        <v>417</v>
      </c>
      <c r="AA36" s="69" t="s">
        <v>134</v>
      </c>
      <c r="AB36" s="654"/>
    </row>
    <row r="37" spans="1:28" s="44" customFormat="1" ht="77.25" customHeight="1" x14ac:dyDescent="0.2">
      <c r="A37" s="703"/>
      <c r="B37" s="703"/>
      <c r="C37" s="703"/>
      <c r="D37" s="703"/>
      <c r="E37" s="228"/>
      <c r="F37" s="703"/>
      <c r="G37" s="703"/>
      <c r="H37" s="91"/>
      <c r="I37" s="703"/>
      <c r="J37" s="703"/>
      <c r="K37" s="623"/>
      <c r="L37" s="669"/>
      <c r="M37" s="669"/>
      <c r="N37" s="669"/>
      <c r="O37" s="669"/>
      <c r="P37" s="754"/>
      <c r="Q37" s="657"/>
      <c r="R37" s="631"/>
      <c r="S37" s="62" t="s">
        <v>511</v>
      </c>
      <c r="T37" s="192">
        <v>0</v>
      </c>
      <c r="U37" s="192">
        <v>0.3</v>
      </c>
      <c r="V37" s="192">
        <v>0.5</v>
      </c>
      <c r="W37" s="192">
        <v>0.2</v>
      </c>
      <c r="X37" s="309">
        <v>1</v>
      </c>
      <c r="Y37" s="309">
        <v>1</v>
      </c>
      <c r="Z37" s="64" t="s">
        <v>417</v>
      </c>
      <c r="AA37" s="69" t="s">
        <v>134</v>
      </c>
      <c r="AB37" s="654"/>
    </row>
    <row r="38" spans="1:28" s="44" customFormat="1" ht="90.75" customHeight="1" x14ac:dyDescent="0.2">
      <c r="A38" s="703"/>
      <c r="B38" s="703"/>
      <c r="C38" s="703"/>
      <c r="D38" s="703"/>
      <c r="E38" s="228"/>
      <c r="F38" s="703"/>
      <c r="G38" s="703"/>
      <c r="H38" s="91"/>
      <c r="I38" s="703"/>
      <c r="J38" s="703"/>
      <c r="K38" s="623"/>
      <c r="L38" s="669"/>
      <c r="M38" s="669"/>
      <c r="N38" s="669"/>
      <c r="O38" s="669"/>
      <c r="P38" s="754"/>
      <c r="Q38" s="657"/>
      <c r="R38" s="632"/>
      <c r="S38" s="62" t="s">
        <v>512</v>
      </c>
      <c r="T38" s="192">
        <v>0.15</v>
      </c>
      <c r="U38" s="192">
        <v>0.3</v>
      </c>
      <c r="V38" s="192">
        <v>0.3</v>
      </c>
      <c r="W38" s="192">
        <v>0.25</v>
      </c>
      <c r="X38" s="309">
        <v>0.73</v>
      </c>
      <c r="Y38" s="309">
        <f>X38/SUM(T38:W38)</f>
        <v>0.73</v>
      </c>
      <c r="Z38" s="64" t="s">
        <v>513</v>
      </c>
      <c r="AA38" s="191" t="s">
        <v>129</v>
      </c>
      <c r="AB38" s="654"/>
    </row>
    <row r="39" spans="1:28" s="44" customFormat="1" ht="71.25" x14ac:dyDescent="0.2">
      <c r="A39" s="703"/>
      <c r="B39" s="703"/>
      <c r="C39" s="703"/>
      <c r="D39" s="703"/>
      <c r="E39" s="228"/>
      <c r="F39" s="703"/>
      <c r="G39" s="703"/>
      <c r="H39" s="91"/>
      <c r="I39" s="703"/>
      <c r="J39" s="703"/>
      <c r="K39" s="623"/>
      <c r="L39" s="669"/>
      <c r="M39" s="669"/>
      <c r="N39" s="669"/>
      <c r="O39" s="669"/>
      <c r="P39" s="754"/>
      <c r="Q39" s="657"/>
      <c r="R39" s="64" t="s">
        <v>514</v>
      </c>
      <c r="S39" s="62" t="s">
        <v>515</v>
      </c>
      <c r="T39" s="192">
        <v>0</v>
      </c>
      <c r="U39" s="192">
        <v>0.2</v>
      </c>
      <c r="V39" s="192">
        <v>0.4</v>
      </c>
      <c r="W39" s="192">
        <v>0.4</v>
      </c>
      <c r="X39" s="309">
        <v>0.25</v>
      </c>
      <c r="Y39" s="309">
        <f>X39/SUM(T39:W39)</f>
        <v>0.25</v>
      </c>
      <c r="Z39" s="64" t="s">
        <v>506</v>
      </c>
      <c r="AA39" s="69" t="s">
        <v>133</v>
      </c>
      <c r="AB39" s="654"/>
    </row>
    <row r="40" spans="1:28" s="44" customFormat="1" ht="78.75" customHeight="1" x14ac:dyDescent="0.2">
      <c r="A40" s="703"/>
      <c r="B40" s="703"/>
      <c r="C40" s="703"/>
      <c r="D40" s="703"/>
      <c r="E40" s="228"/>
      <c r="F40" s="703"/>
      <c r="G40" s="703"/>
      <c r="H40" s="91"/>
      <c r="I40" s="703"/>
      <c r="J40" s="703"/>
      <c r="K40" s="623"/>
      <c r="L40" s="669"/>
      <c r="M40" s="669"/>
      <c r="N40" s="669"/>
      <c r="O40" s="669"/>
      <c r="P40" s="754"/>
      <c r="Q40" s="657"/>
      <c r="R40" s="64" t="s">
        <v>516</v>
      </c>
      <c r="S40" s="62" t="s">
        <v>517</v>
      </c>
      <c r="T40" s="192">
        <v>0.1</v>
      </c>
      <c r="U40" s="192">
        <v>0.3</v>
      </c>
      <c r="V40" s="192">
        <v>0.3</v>
      </c>
      <c r="W40" s="192">
        <v>0.3</v>
      </c>
      <c r="X40" s="309">
        <v>1</v>
      </c>
      <c r="Y40" s="309">
        <v>1</v>
      </c>
      <c r="Z40" s="64" t="s">
        <v>518</v>
      </c>
      <c r="AA40" s="69" t="s">
        <v>135</v>
      </c>
      <c r="AB40" s="654"/>
    </row>
    <row r="41" spans="1:28" s="44" customFormat="1" ht="114.75" customHeight="1" x14ac:dyDescent="0.2">
      <c r="A41" s="703"/>
      <c r="B41" s="703"/>
      <c r="C41" s="703"/>
      <c r="D41" s="703"/>
      <c r="E41" s="228"/>
      <c r="F41" s="703"/>
      <c r="G41" s="703"/>
      <c r="H41" s="91"/>
      <c r="I41" s="703"/>
      <c r="J41" s="703"/>
      <c r="K41" s="623"/>
      <c r="L41" s="669"/>
      <c r="M41" s="669"/>
      <c r="N41" s="669"/>
      <c r="O41" s="669"/>
      <c r="P41" s="754"/>
      <c r="Q41" s="657"/>
      <c r="R41" s="64" t="s">
        <v>519</v>
      </c>
      <c r="S41" s="62" t="s">
        <v>520</v>
      </c>
      <c r="T41" s="192">
        <v>0</v>
      </c>
      <c r="U41" s="192">
        <v>0.2</v>
      </c>
      <c r="V41" s="192">
        <v>0.5</v>
      </c>
      <c r="W41" s="192">
        <v>0.3</v>
      </c>
      <c r="X41" s="309">
        <v>1</v>
      </c>
      <c r="Y41" s="309">
        <v>1</v>
      </c>
      <c r="Z41" s="64" t="s">
        <v>506</v>
      </c>
      <c r="AA41" s="69" t="s">
        <v>133</v>
      </c>
      <c r="AB41" s="654"/>
    </row>
    <row r="42" spans="1:28" s="44" customFormat="1" ht="58.5" customHeight="1" x14ac:dyDescent="0.2">
      <c r="A42" s="703"/>
      <c r="B42" s="703"/>
      <c r="C42" s="703"/>
      <c r="D42" s="703"/>
      <c r="E42" s="228"/>
      <c r="F42" s="703"/>
      <c r="G42" s="703"/>
      <c r="H42" s="91"/>
      <c r="I42" s="703"/>
      <c r="J42" s="703"/>
      <c r="K42" s="623"/>
      <c r="L42" s="669"/>
      <c r="M42" s="669"/>
      <c r="N42" s="669"/>
      <c r="O42" s="669"/>
      <c r="P42" s="754"/>
      <c r="Q42" s="657"/>
      <c r="R42" s="64" t="s">
        <v>570</v>
      </c>
      <c r="S42" s="62" t="s">
        <v>521</v>
      </c>
      <c r="T42" s="192">
        <v>0.1</v>
      </c>
      <c r="U42" s="192">
        <v>0.3</v>
      </c>
      <c r="V42" s="192">
        <v>0.3</v>
      </c>
      <c r="W42" s="192">
        <v>0.3</v>
      </c>
      <c r="X42" s="309">
        <v>0.15</v>
      </c>
      <c r="Y42" s="309">
        <f>X42/SUM(T42:W42)</f>
        <v>0.15</v>
      </c>
      <c r="Z42" s="64" t="s">
        <v>498</v>
      </c>
      <c r="AA42" s="66" t="s">
        <v>111</v>
      </c>
      <c r="AB42" s="654"/>
    </row>
    <row r="43" spans="1:28" s="44" customFormat="1" ht="142.5" x14ac:dyDescent="0.2">
      <c r="A43" s="703"/>
      <c r="B43" s="703"/>
      <c r="C43" s="703"/>
      <c r="D43" s="703"/>
      <c r="E43" s="228"/>
      <c r="F43" s="703"/>
      <c r="G43" s="703"/>
      <c r="H43" s="91"/>
      <c r="I43" s="703"/>
      <c r="J43" s="703"/>
      <c r="K43" s="623"/>
      <c r="L43" s="669"/>
      <c r="M43" s="669"/>
      <c r="N43" s="669"/>
      <c r="O43" s="669"/>
      <c r="P43" s="754"/>
      <c r="Q43" s="657"/>
      <c r="R43" s="630" t="s">
        <v>522</v>
      </c>
      <c r="S43" s="62" t="s">
        <v>523</v>
      </c>
      <c r="T43" s="192">
        <v>0.05</v>
      </c>
      <c r="U43" s="192">
        <v>0.2</v>
      </c>
      <c r="V43" s="192">
        <v>0.55000000000000004</v>
      </c>
      <c r="W43" s="192">
        <v>0.2</v>
      </c>
      <c r="X43" s="309">
        <v>1</v>
      </c>
      <c r="Y43" s="309">
        <v>1</v>
      </c>
      <c r="Z43" s="64" t="s">
        <v>498</v>
      </c>
      <c r="AA43" s="66" t="s">
        <v>111</v>
      </c>
      <c r="AB43" s="654"/>
    </row>
    <row r="44" spans="1:28" s="44" customFormat="1" ht="156.75" x14ac:dyDescent="0.2">
      <c r="A44" s="703"/>
      <c r="B44" s="703"/>
      <c r="C44" s="703"/>
      <c r="D44" s="703"/>
      <c r="E44" s="228"/>
      <c r="F44" s="703"/>
      <c r="G44" s="703"/>
      <c r="H44" s="91"/>
      <c r="I44" s="703"/>
      <c r="J44" s="703"/>
      <c r="K44" s="623"/>
      <c r="L44" s="669"/>
      <c r="M44" s="669"/>
      <c r="N44" s="669"/>
      <c r="O44" s="669"/>
      <c r="P44" s="754"/>
      <c r="Q44" s="657"/>
      <c r="R44" s="631"/>
      <c r="S44" s="68" t="s">
        <v>524</v>
      </c>
      <c r="T44" s="192">
        <v>0</v>
      </c>
      <c r="U44" s="192">
        <v>0.2</v>
      </c>
      <c r="V44" s="192">
        <v>0.5</v>
      </c>
      <c r="W44" s="192">
        <v>0.3</v>
      </c>
      <c r="X44" s="309">
        <v>1</v>
      </c>
      <c r="Y44" s="309">
        <v>1</v>
      </c>
      <c r="Z44" s="64" t="s">
        <v>506</v>
      </c>
      <c r="AA44" s="69" t="s">
        <v>133</v>
      </c>
      <c r="AB44" s="654"/>
    </row>
    <row r="45" spans="1:28" s="44" customFormat="1" ht="58.5" customHeight="1" x14ac:dyDescent="0.2">
      <c r="A45" s="703"/>
      <c r="B45" s="703"/>
      <c r="C45" s="703"/>
      <c r="D45" s="703"/>
      <c r="E45" s="228"/>
      <c r="F45" s="703"/>
      <c r="G45" s="703"/>
      <c r="H45" s="91"/>
      <c r="I45" s="703"/>
      <c r="J45" s="703"/>
      <c r="K45" s="624"/>
      <c r="L45" s="652"/>
      <c r="M45" s="652"/>
      <c r="N45" s="652"/>
      <c r="O45" s="652"/>
      <c r="P45" s="755"/>
      <c r="Q45" s="658"/>
      <c r="R45" s="632"/>
      <c r="S45" s="68" t="s">
        <v>525</v>
      </c>
      <c r="T45" s="192">
        <v>0</v>
      </c>
      <c r="U45" s="192">
        <v>0.2</v>
      </c>
      <c r="V45" s="192">
        <v>0.5</v>
      </c>
      <c r="W45" s="192">
        <v>0.3</v>
      </c>
      <c r="X45" s="309">
        <v>1</v>
      </c>
      <c r="Y45" s="309">
        <v>1</v>
      </c>
      <c r="Z45" s="64" t="s">
        <v>506</v>
      </c>
      <c r="AA45" s="69" t="s">
        <v>133</v>
      </c>
      <c r="AB45" s="655"/>
    </row>
    <row r="46" spans="1:28" s="44" customFormat="1" ht="58.5" customHeight="1" x14ac:dyDescent="0.2">
      <c r="A46" s="703"/>
      <c r="B46" s="703"/>
      <c r="C46" s="703"/>
      <c r="D46" s="703"/>
      <c r="E46" s="228"/>
      <c r="F46" s="703"/>
      <c r="G46" s="703"/>
      <c r="H46" s="91"/>
      <c r="I46" s="703"/>
      <c r="J46" s="703"/>
      <c r="K46" s="622" t="s">
        <v>151</v>
      </c>
      <c r="L46" s="665">
        <v>0.25</v>
      </c>
      <c r="M46" s="665">
        <v>0.25</v>
      </c>
      <c r="N46" s="665">
        <v>0.25</v>
      </c>
      <c r="O46" s="665">
        <v>0.25</v>
      </c>
      <c r="P46" s="765">
        <v>0.13</v>
      </c>
      <c r="Q46" s="656">
        <v>1</v>
      </c>
      <c r="R46" s="630" t="s">
        <v>526</v>
      </c>
      <c r="S46" s="68" t="s">
        <v>527</v>
      </c>
      <c r="T46" s="192">
        <v>0</v>
      </c>
      <c r="U46" s="192">
        <v>0.35</v>
      </c>
      <c r="V46" s="192">
        <v>0.35</v>
      </c>
      <c r="W46" s="192">
        <v>0.3</v>
      </c>
      <c r="X46" s="309">
        <v>1</v>
      </c>
      <c r="Y46" s="309">
        <v>1</v>
      </c>
      <c r="Z46" s="64" t="s">
        <v>506</v>
      </c>
      <c r="AA46" s="69" t="s">
        <v>133</v>
      </c>
      <c r="AB46" s="659" t="s">
        <v>788</v>
      </c>
    </row>
    <row r="47" spans="1:28" s="44" customFormat="1" ht="82.5" customHeight="1" x14ac:dyDescent="0.2">
      <c r="A47" s="703"/>
      <c r="B47" s="703"/>
      <c r="C47" s="703"/>
      <c r="D47" s="703"/>
      <c r="E47" s="228"/>
      <c r="F47" s="703"/>
      <c r="G47" s="703"/>
      <c r="H47" s="91"/>
      <c r="I47" s="703"/>
      <c r="J47" s="703"/>
      <c r="K47" s="623"/>
      <c r="L47" s="666"/>
      <c r="M47" s="666"/>
      <c r="N47" s="666"/>
      <c r="O47" s="666"/>
      <c r="P47" s="766"/>
      <c r="Q47" s="657"/>
      <c r="R47" s="631"/>
      <c r="S47" s="68" t="s">
        <v>528</v>
      </c>
      <c r="T47" s="192">
        <v>0.25</v>
      </c>
      <c r="U47" s="192">
        <v>0.25</v>
      </c>
      <c r="V47" s="192">
        <v>0.25</v>
      </c>
      <c r="W47" s="192">
        <v>0.25</v>
      </c>
      <c r="X47" s="309">
        <v>1</v>
      </c>
      <c r="Y47" s="309">
        <v>1</v>
      </c>
      <c r="Z47" s="64" t="s">
        <v>489</v>
      </c>
      <c r="AA47" s="69" t="s">
        <v>130</v>
      </c>
      <c r="AB47" s="832"/>
    </row>
    <row r="48" spans="1:28" s="44" customFormat="1" ht="58.5" customHeight="1" x14ac:dyDescent="0.2">
      <c r="A48" s="703"/>
      <c r="B48" s="703"/>
      <c r="C48" s="703"/>
      <c r="D48" s="703"/>
      <c r="E48" s="228"/>
      <c r="F48" s="703"/>
      <c r="G48" s="703"/>
      <c r="H48" s="91"/>
      <c r="I48" s="703"/>
      <c r="J48" s="703"/>
      <c r="K48" s="623"/>
      <c r="L48" s="666"/>
      <c r="M48" s="666"/>
      <c r="N48" s="666"/>
      <c r="O48" s="666"/>
      <c r="P48" s="766"/>
      <c r="Q48" s="657"/>
      <c r="R48" s="632"/>
      <c r="S48" s="68" t="s">
        <v>529</v>
      </c>
      <c r="T48" s="192">
        <v>0.1</v>
      </c>
      <c r="U48" s="192">
        <v>0.3</v>
      </c>
      <c r="V48" s="192">
        <v>0.3</v>
      </c>
      <c r="W48" s="192">
        <v>0.3</v>
      </c>
      <c r="X48" s="309">
        <v>1</v>
      </c>
      <c r="Y48" s="309">
        <v>1</v>
      </c>
      <c r="Z48" s="64" t="s">
        <v>518</v>
      </c>
      <c r="AA48" s="69" t="s">
        <v>135</v>
      </c>
      <c r="AB48" s="832"/>
    </row>
    <row r="49" spans="1:28" s="44" customFormat="1" ht="58.5" customHeight="1" x14ac:dyDescent="0.2">
      <c r="A49" s="703"/>
      <c r="B49" s="703"/>
      <c r="C49" s="703"/>
      <c r="D49" s="703"/>
      <c r="E49" s="228"/>
      <c r="F49" s="703"/>
      <c r="G49" s="703"/>
      <c r="H49" s="91"/>
      <c r="I49" s="703"/>
      <c r="J49" s="703"/>
      <c r="K49" s="623"/>
      <c r="L49" s="666"/>
      <c r="M49" s="666"/>
      <c r="N49" s="666"/>
      <c r="O49" s="666"/>
      <c r="P49" s="766"/>
      <c r="Q49" s="657"/>
      <c r="R49" s="64" t="s">
        <v>530</v>
      </c>
      <c r="S49" s="68" t="s">
        <v>531</v>
      </c>
      <c r="T49" s="192">
        <v>0</v>
      </c>
      <c r="U49" s="192">
        <v>0.35</v>
      </c>
      <c r="V49" s="192">
        <v>0.35</v>
      </c>
      <c r="W49" s="192">
        <v>0.3</v>
      </c>
      <c r="X49" s="309">
        <v>0.81</v>
      </c>
      <c r="Y49" s="309">
        <f>X49/SUM(T49:W49)</f>
        <v>0.81</v>
      </c>
      <c r="Z49" s="64" t="s">
        <v>506</v>
      </c>
      <c r="AA49" s="69" t="s">
        <v>133</v>
      </c>
      <c r="AB49" s="832"/>
    </row>
    <row r="50" spans="1:28" s="44" customFormat="1" ht="58.5" customHeight="1" x14ac:dyDescent="0.2">
      <c r="A50" s="703"/>
      <c r="B50" s="703"/>
      <c r="C50" s="703"/>
      <c r="D50" s="703"/>
      <c r="E50" s="228"/>
      <c r="F50" s="703"/>
      <c r="G50" s="703"/>
      <c r="H50" s="91"/>
      <c r="I50" s="703"/>
      <c r="J50" s="703"/>
      <c r="K50" s="623"/>
      <c r="L50" s="666"/>
      <c r="M50" s="666"/>
      <c r="N50" s="666"/>
      <c r="O50" s="666"/>
      <c r="P50" s="766"/>
      <c r="Q50" s="657"/>
      <c r="R50" s="630" t="s">
        <v>532</v>
      </c>
      <c r="S50" s="68" t="s">
        <v>533</v>
      </c>
      <c r="T50" s="192">
        <v>0</v>
      </c>
      <c r="U50" s="192">
        <v>0.35</v>
      </c>
      <c r="V50" s="192">
        <v>0.35</v>
      </c>
      <c r="W50" s="192">
        <v>0.3</v>
      </c>
      <c r="X50" s="309">
        <v>1</v>
      </c>
      <c r="Y50" s="309">
        <v>1</v>
      </c>
      <c r="Z50" s="64" t="s">
        <v>506</v>
      </c>
      <c r="AA50" s="69" t="s">
        <v>133</v>
      </c>
      <c r="AB50" s="832"/>
    </row>
    <row r="51" spans="1:28" s="44" customFormat="1" ht="58.5" customHeight="1" x14ac:dyDescent="0.2">
      <c r="A51" s="719"/>
      <c r="B51" s="719"/>
      <c r="C51" s="719"/>
      <c r="D51" s="719"/>
      <c r="E51" s="229"/>
      <c r="F51" s="719"/>
      <c r="G51" s="719"/>
      <c r="H51" s="230"/>
      <c r="I51" s="719"/>
      <c r="J51" s="719"/>
      <c r="K51" s="624"/>
      <c r="L51" s="667"/>
      <c r="M51" s="667"/>
      <c r="N51" s="667"/>
      <c r="O51" s="667"/>
      <c r="P51" s="767"/>
      <c r="Q51" s="658"/>
      <c r="R51" s="632"/>
      <c r="S51" s="68" t="s">
        <v>534</v>
      </c>
      <c r="T51" s="192">
        <v>1</v>
      </c>
      <c r="U51" s="192">
        <v>1</v>
      </c>
      <c r="V51" s="192">
        <v>1</v>
      </c>
      <c r="W51" s="192">
        <v>1</v>
      </c>
      <c r="X51" s="309">
        <v>1</v>
      </c>
      <c r="Y51" s="309">
        <v>0.88</v>
      </c>
      <c r="Z51" s="64" t="s">
        <v>498</v>
      </c>
      <c r="AA51" s="69" t="s">
        <v>111</v>
      </c>
      <c r="AB51" s="833"/>
    </row>
    <row r="52" spans="1:28" s="44" customFormat="1" ht="96" customHeight="1" x14ac:dyDescent="0.2">
      <c r="A52" s="702" t="s">
        <v>24</v>
      </c>
      <c r="B52" s="702" t="s">
        <v>535</v>
      </c>
      <c r="C52" s="702">
        <v>31</v>
      </c>
      <c r="D52" s="702" t="s">
        <v>70</v>
      </c>
      <c r="E52" s="70"/>
      <c r="F52" s="702">
        <v>3</v>
      </c>
      <c r="G52" s="702" t="s">
        <v>95</v>
      </c>
      <c r="H52" s="71"/>
      <c r="I52" s="702" t="s">
        <v>96</v>
      </c>
      <c r="J52" s="702" t="s">
        <v>97</v>
      </c>
      <c r="K52" s="622" t="s">
        <v>148</v>
      </c>
      <c r="L52" s="651">
        <v>0</v>
      </c>
      <c r="M52" s="651">
        <v>1</v>
      </c>
      <c r="N52" s="651">
        <v>1</v>
      </c>
      <c r="O52" s="651">
        <v>1</v>
      </c>
      <c r="P52" s="659">
        <v>21</v>
      </c>
      <c r="Q52" s="656">
        <v>1</v>
      </c>
      <c r="R52" s="73" t="s">
        <v>536</v>
      </c>
      <c r="S52" s="62" t="s">
        <v>537</v>
      </c>
      <c r="T52" s="194">
        <v>0.1</v>
      </c>
      <c r="U52" s="194">
        <v>0.3</v>
      </c>
      <c r="V52" s="194">
        <v>0.3</v>
      </c>
      <c r="W52" s="194">
        <v>0.3</v>
      </c>
      <c r="X52" s="309">
        <v>1</v>
      </c>
      <c r="Y52" s="309">
        <v>1</v>
      </c>
      <c r="Z52" s="64" t="s">
        <v>518</v>
      </c>
      <c r="AA52" s="69" t="s">
        <v>135</v>
      </c>
      <c r="AB52" s="653" t="s">
        <v>789</v>
      </c>
    </row>
    <row r="53" spans="1:28" s="44" customFormat="1" ht="58.5" customHeight="1" x14ac:dyDescent="0.2">
      <c r="A53" s="703"/>
      <c r="B53" s="703"/>
      <c r="C53" s="703"/>
      <c r="D53" s="703"/>
      <c r="E53" s="74"/>
      <c r="F53" s="703"/>
      <c r="G53" s="703"/>
      <c r="H53" s="75"/>
      <c r="I53" s="703"/>
      <c r="J53" s="703"/>
      <c r="K53" s="623"/>
      <c r="L53" s="669"/>
      <c r="M53" s="669"/>
      <c r="N53" s="669"/>
      <c r="O53" s="669"/>
      <c r="P53" s="660"/>
      <c r="Q53" s="657"/>
      <c r="R53" s="77"/>
      <c r="S53" s="62" t="s">
        <v>538</v>
      </c>
      <c r="T53" s="194">
        <v>0</v>
      </c>
      <c r="U53" s="194">
        <v>0.3</v>
      </c>
      <c r="V53" s="194">
        <v>0.35</v>
      </c>
      <c r="W53" s="194">
        <v>0.35</v>
      </c>
      <c r="X53" s="309">
        <v>1</v>
      </c>
      <c r="Y53" s="309">
        <v>1</v>
      </c>
      <c r="Z53" s="64" t="s">
        <v>498</v>
      </c>
      <c r="AA53" s="66" t="s">
        <v>111</v>
      </c>
      <c r="AB53" s="654"/>
    </row>
    <row r="54" spans="1:28" s="44" customFormat="1" ht="74.25" customHeight="1" x14ac:dyDescent="0.2">
      <c r="A54" s="703"/>
      <c r="B54" s="703"/>
      <c r="C54" s="703"/>
      <c r="D54" s="703"/>
      <c r="E54" s="74"/>
      <c r="F54" s="703"/>
      <c r="G54" s="703"/>
      <c r="H54" s="75"/>
      <c r="I54" s="703"/>
      <c r="J54" s="703"/>
      <c r="K54" s="623"/>
      <c r="L54" s="669"/>
      <c r="M54" s="669"/>
      <c r="N54" s="669"/>
      <c r="O54" s="669"/>
      <c r="P54" s="660"/>
      <c r="Q54" s="657"/>
      <c r="R54" s="73" t="s">
        <v>539</v>
      </c>
      <c r="S54" s="62" t="s">
        <v>540</v>
      </c>
      <c r="T54" s="194">
        <v>0</v>
      </c>
      <c r="U54" s="194">
        <v>0.1</v>
      </c>
      <c r="V54" s="194">
        <v>0.4</v>
      </c>
      <c r="W54" s="194">
        <v>0.5</v>
      </c>
      <c r="X54" s="309">
        <v>1</v>
      </c>
      <c r="Y54" s="309">
        <v>1</v>
      </c>
      <c r="Z54" s="64" t="s">
        <v>415</v>
      </c>
      <c r="AA54" s="69" t="s">
        <v>137</v>
      </c>
      <c r="AB54" s="654"/>
    </row>
    <row r="55" spans="1:28" s="44" customFormat="1" ht="58.5" customHeight="1" x14ac:dyDescent="0.2">
      <c r="A55" s="703"/>
      <c r="B55" s="703"/>
      <c r="C55" s="703"/>
      <c r="D55" s="703"/>
      <c r="E55" s="74"/>
      <c r="F55" s="703"/>
      <c r="G55" s="703"/>
      <c r="H55" s="75"/>
      <c r="I55" s="703"/>
      <c r="J55" s="703"/>
      <c r="K55" s="624"/>
      <c r="L55" s="652"/>
      <c r="M55" s="652"/>
      <c r="N55" s="652"/>
      <c r="O55" s="652"/>
      <c r="P55" s="661"/>
      <c r="Q55" s="658"/>
      <c r="R55" s="77"/>
      <c r="S55" s="62" t="s">
        <v>416</v>
      </c>
      <c r="T55" s="194">
        <v>0</v>
      </c>
      <c r="U55" s="194">
        <v>0.2</v>
      </c>
      <c r="V55" s="194">
        <v>0.5</v>
      </c>
      <c r="W55" s="194">
        <v>0.3</v>
      </c>
      <c r="X55" s="309">
        <v>1</v>
      </c>
      <c r="Y55" s="309">
        <v>1</v>
      </c>
      <c r="Z55" s="64" t="s">
        <v>417</v>
      </c>
      <c r="AA55" s="69" t="s">
        <v>134</v>
      </c>
      <c r="AB55" s="655"/>
    </row>
    <row r="56" spans="1:28" s="44" customFormat="1" ht="58.5" customHeight="1" x14ac:dyDescent="0.2">
      <c r="A56" s="703"/>
      <c r="B56" s="703"/>
      <c r="C56" s="703"/>
      <c r="D56" s="703"/>
      <c r="E56" s="74"/>
      <c r="F56" s="703"/>
      <c r="G56" s="703"/>
      <c r="H56" s="75"/>
      <c r="I56" s="703"/>
      <c r="J56" s="703"/>
      <c r="K56" s="622" t="s">
        <v>32</v>
      </c>
      <c r="L56" s="619">
        <v>0</v>
      </c>
      <c r="M56" s="619">
        <v>0.2</v>
      </c>
      <c r="N56" s="619">
        <v>0.4</v>
      </c>
      <c r="O56" s="619">
        <v>0.4</v>
      </c>
      <c r="P56" s="656">
        <v>0.2</v>
      </c>
      <c r="Q56" s="656">
        <v>1</v>
      </c>
      <c r="R56" s="64" t="s">
        <v>541</v>
      </c>
      <c r="S56" s="62" t="s">
        <v>542</v>
      </c>
      <c r="T56" s="194">
        <v>0.15</v>
      </c>
      <c r="U56" s="194">
        <v>0.3</v>
      </c>
      <c r="V56" s="194">
        <v>0.3</v>
      </c>
      <c r="W56" s="194">
        <v>0.25</v>
      </c>
      <c r="X56" s="309">
        <v>1</v>
      </c>
      <c r="Y56" s="309">
        <v>1</v>
      </c>
      <c r="Z56" s="64" t="s">
        <v>113</v>
      </c>
      <c r="AA56" s="79" t="s">
        <v>129</v>
      </c>
      <c r="AB56" s="659" t="s">
        <v>790</v>
      </c>
    </row>
    <row r="57" spans="1:28" s="44" customFormat="1" ht="58.5" customHeight="1" x14ac:dyDescent="0.2">
      <c r="A57" s="703"/>
      <c r="B57" s="703"/>
      <c r="C57" s="703"/>
      <c r="D57" s="703"/>
      <c r="E57" s="74"/>
      <c r="F57" s="703"/>
      <c r="G57" s="703"/>
      <c r="H57" s="75"/>
      <c r="I57" s="703"/>
      <c r="J57" s="703"/>
      <c r="K57" s="623"/>
      <c r="L57" s="620"/>
      <c r="M57" s="620"/>
      <c r="N57" s="620"/>
      <c r="O57" s="620"/>
      <c r="P57" s="657"/>
      <c r="Q57" s="657"/>
      <c r="R57" s="73" t="s">
        <v>543</v>
      </c>
      <c r="S57" s="62" t="s">
        <v>544</v>
      </c>
      <c r="T57" s="194">
        <v>0</v>
      </c>
      <c r="U57" s="194">
        <v>0.2</v>
      </c>
      <c r="V57" s="194">
        <v>0.4</v>
      </c>
      <c r="W57" s="194">
        <v>0.4</v>
      </c>
      <c r="X57" s="309">
        <v>1</v>
      </c>
      <c r="Y57" s="309">
        <v>1</v>
      </c>
      <c r="Z57" s="64" t="s">
        <v>417</v>
      </c>
      <c r="AA57" s="79" t="s">
        <v>134</v>
      </c>
      <c r="AB57" s="660"/>
    </row>
    <row r="58" spans="1:28" s="44" customFormat="1" ht="58.5" customHeight="1" x14ac:dyDescent="0.2">
      <c r="A58" s="703"/>
      <c r="B58" s="703"/>
      <c r="C58" s="703"/>
      <c r="D58" s="703"/>
      <c r="E58" s="74"/>
      <c r="F58" s="703"/>
      <c r="G58" s="703"/>
      <c r="H58" s="75"/>
      <c r="I58" s="703"/>
      <c r="J58" s="703"/>
      <c r="K58" s="623"/>
      <c r="L58" s="620"/>
      <c r="M58" s="620"/>
      <c r="N58" s="620"/>
      <c r="O58" s="620"/>
      <c r="P58" s="657"/>
      <c r="Q58" s="657"/>
      <c r="R58" s="80"/>
      <c r="S58" s="62" t="s">
        <v>545</v>
      </c>
      <c r="T58" s="194">
        <v>0.1</v>
      </c>
      <c r="U58" s="194">
        <v>0.3</v>
      </c>
      <c r="V58" s="194">
        <v>0.3</v>
      </c>
      <c r="W58" s="194">
        <v>0.3</v>
      </c>
      <c r="X58" s="309">
        <v>1</v>
      </c>
      <c r="Y58" s="309">
        <v>1</v>
      </c>
      <c r="Z58" s="64" t="s">
        <v>498</v>
      </c>
      <c r="AA58" s="66" t="s">
        <v>111</v>
      </c>
      <c r="AB58" s="660"/>
    </row>
    <row r="59" spans="1:28" s="44" customFormat="1" ht="58.5" customHeight="1" x14ac:dyDescent="0.2">
      <c r="A59" s="703"/>
      <c r="B59" s="703"/>
      <c r="C59" s="703"/>
      <c r="D59" s="703"/>
      <c r="E59" s="74"/>
      <c r="F59" s="703"/>
      <c r="G59" s="703"/>
      <c r="H59" s="75"/>
      <c r="I59" s="703"/>
      <c r="J59" s="703"/>
      <c r="K59" s="623"/>
      <c r="L59" s="620"/>
      <c r="M59" s="620"/>
      <c r="N59" s="620"/>
      <c r="O59" s="620"/>
      <c r="P59" s="657"/>
      <c r="Q59" s="657"/>
      <c r="R59" s="80"/>
      <c r="S59" s="62" t="s">
        <v>546</v>
      </c>
      <c r="T59" s="194">
        <v>0</v>
      </c>
      <c r="U59" s="194">
        <v>0.25</v>
      </c>
      <c r="V59" s="194">
        <v>0.375</v>
      </c>
      <c r="W59" s="194">
        <v>0.375</v>
      </c>
      <c r="X59" s="309">
        <v>1</v>
      </c>
      <c r="Y59" s="309">
        <v>1</v>
      </c>
      <c r="Z59" s="64" t="s">
        <v>477</v>
      </c>
      <c r="AA59" s="79" t="s">
        <v>128</v>
      </c>
      <c r="AB59" s="660"/>
    </row>
    <row r="60" spans="1:28" s="44" customFormat="1" ht="58.5" customHeight="1" x14ac:dyDescent="0.2">
      <c r="A60" s="703"/>
      <c r="B60" s="703"/>
      <c r="C60" s="703"/>
      <c r="D60" s="703"/>
      <c r="E60" s="74"/>
      <c r="F60" s="703"/>
      <c r="G60" s="703"/>
      <c r="H60" s="75"/>
      <c r="I60" s="703"/>
      <c r="J60" s="703"/>
      <c r="K60" s="623"/>
      <c r="L60" s="620"/>
      <c r="M60" s="620"/>
      <c r="N60" s="620"/>
      <c r="O60" s="620"/>
      <c r="P60" s="657"/>
      <c r="Q60" s="657"/>
      <c r="R60" s="77"/>
      <c r="S60" s="62" t="s">
        <v>547</v>
      </c>
      <c r="T60" s="194">
        <v>0.15</v>
      </c>
      <c r="U60" s="194">
        <v>0.3</v>
      </c>
      <c r="V60" s="194">
        <v>0.3</v>
      </c>
      <c r="W60" s="194">
        <v>0.25</v>
      </c>
      <c r="X60" s="309">
        <v>1</v>
      </c>
      <c r="Y60" s="309">
        <v>1</v>
      </c>
      <c r="Z60" s="64" t="s">
        <v>113</v>
      </c>
      <c r="AA60" s="79" t="s">
        <v>129</v>
      </c>
      <c r="AB60" s="660"/>
    </row>
    <row r="61" spans="1:28" s="44" customFormat="1" ht="82.5" customHeight="1" x14ac:dyDescent="0.2">
      <c r="A61" s="703"/>
      <c r="B61" s="703"/>
      <c r="C61" s="703"/>
      <c r="D61" s="703"/>
      <c r="E61" s="74"/>
      <c r="F61" s="703"/>
      <c r="G61" s="703"/>
      <c r="H61" s="75"/>
      <c r="I61" s="703"/>
      <c r="J61" s="703"/>
      <c r="K61" s="623"/>
      <c r="L61" s="620"/>
      <c r="M61" s="620"/>
      <c r="N61" s="620"/>
      <c r="O61" s="620"/>
      <c r="P61" s="657"/>
      <c r="Q61" s="657"/>
      <c r="R61" s="73" t="s">
        <v>548</v>
      </c>
      <c r="S61" s="62" t="s">
        <v>549</v>
      </c>
      <c r="T61" s="194">
        <v>0</v>
      </c>
      <c r="U61" s="194">
        <v>0.3</v>
      </c>
      <c r="V61" s="194">
        <v>0.5</v>
      </c>
      <c r="W61" s="194">
        <v>0.2</v>
      </c>
      <c r="X61" s="309">
        <v>1</v>
      </c>
      <c r="Y61" s="309">
        <v>1</v>
      </c>
      <c r="Z61" s="64" t="s">
        <v>417</v>
      </c>
      <c r="AA61" s="69" t="s">
        <v>134</v>
      </c>
      <c r="AB61" s="660"/>
    </row>
    <row r="62" spans="1:28" s="44" customFormat="1" ht="86.25" customHeight="1" x14ac:dyDescent="0.2">
      <c r="A62" s="703"/>
      <c r="B62" s="703"/>
      <c r="C62" s="703"/>
      <c r="D62" s="703"/>
      <c r="E62" s="74"/>
      <c r="F62" s="703"/>
      <c r="G62" s="703"/>
      <c r="H62" s="75"/>
      <c r="I62" s="703"/>
      <c r="J62" s="703"/>
      <c r="K62" s="624"/>
      <c r="L62" s="621"/>
      <c r="M62" s="621"/>
      <c r="N62" s="621"/>
      <c r="O62" s="621"/>
      <c r="P62" s="658"/>
      <c r="Q62" s="658"/>
      <c r="R62" s="77"/>
      <c r="S62" s="62" t="s">
        <v>550</v>
      </c>
      <c r="T62" s="194">
        <v>0.1</v>
      </c>
      <c r="U62" s="194">
        <v>0.3</v>
      </c>
      <c r="V62" s="194">
        <v>0.3</v>
      </c>
      <c r="W62" s="194">
        <v>0.3</v>
      </c>
      <c r="X62" s="309">
        <v>1</v>
      </c>
      <c r="Y62" s="309">
        <v>1</v>
      </c>
      <c r="Z62" s="64" t="s">
        <v>518</v>
      </c>
      <c r="AA62" s="69" t="s">
        <v>135</v>
      </c>
      <c r="AB62" s="661"/>
    </row>
    <row r="63" spans="1:28" s="44" customFormat="1" ht="303.75" customHeight="1" x14ac:dyDescent="0.2">
      <c r="A63" s="703"/>
      <c r="B63" s="703"/>
      <c r="C63" s="703"/>
      <c r="D63" s="703"/>
      <c r="E63" s="74"/>
      <c r="F63" s="703"/>
      <c r="G63" s="703"/>
      <c r="H63" s="75"/>
      <c r="I63" s="703"/>
      <c r="J63" s="703"/>
      <c r="K63" s="469" t="s">
        <v>706</v>
      </c>
      <c r="L63" s="295">
        <v>0</v>
      </c>
      <c r="M63" s="295">
        <v>0.2</v>
      </c>
      <c r="N63" s="295">
        <v>0.4</v>
      </c>
      <c r="O63" s="295">
        <v>0.4</v>
      </c>
      <c r="P63" s="348">
        <v>35</v>
      </c>
      <c r="Q63" s="331">
        <v>1</v>
      </c>
      <c r="R63" s="64" t="s">
        <v>551</v>
      </c>
      <c r="S63" s="62" t="s">
        <v>552</v>
      </c>
      <c r="T63" s="194">
        <v>0.1</v>
      </c>
      <c r="U63" s="194">
        <v>0.3</v>
      </c>
      <c r="V63" s="194">
        <v>0.3</v>
      </c>
      <c r="W63" s="194">
        <v>0.3</v>
      </c>
      <c r="X63" s="480">
        <v>35</v>
      </c>
      <c r="Y63" s="309">
        <v>1</v>
      </c>
      <c r="Z63" s="64" t="s">
        <v>518</v>
      </c>
      <c r="AA63" s="69" t="s">
        <v>135</v>
      </c>
      <c r="AB63" s="470" t="s">
        <v>835</v>
      </c>
    </row>
    <row r="64" spans="1:28" s="44" customFormat="1" ht="58.5" customHeight="1" x14ac:dyDescent="0.2">
      <c r="A64" s="703"/>
      <c r="B64" s="703"/>
      <c r="C64" s="703"/>
      <c r="D64" s="703"/>
      <c r="E64" s="74"/>
      <c r="F64" s="703"/>
      <c r="G64" s="703"/>
      <c r="H64" s="75"/>
      <c r="I64" s="703"/>
      <c r="J64" s="703"/>
      <c r="K64" s="622" t="s">
        <v>145</v>
      </c>
      <c r="L64" s="665">
        <v>0</v>
      </c>
      <c r="M64" s="665">
        <v>0.3</v>
      </c>
      <c r="N64" s="665">
        <v>0.4</v>
      </c>
      <c r="O64" s="665">
        <v>0.3</v>
      </c>
      <c r="P64" s="765">
        <v>0.2</v>
      </c>
      <c r="Q64" s="656">
        <v>1</v>
      </c>
      <c r="R64" s="630" t="s">
        <v>553</v>
      </c>
      <c r="S64" s="62" t="s">
        <v>554</v>
      </c>
      <c r="T64" s="194">
        <v>0.25</v>
      </c>
      <c r="U64" s="194">
        <v>0.25</v>
      </c>
      <c r="V64" s="192">
        <v>0.25</v>
      </c>
      <c r="W64" s="192">
        <v>0.25</v>
      </c>
      <c r="X64" s="309">
        <v>0.82</v>
      </c>
      <c r="Y64" s="309">
        <f>X64/SUM(T64:W64)</f>
        <v>0.82</v>
      </c>
      <c r="Z64" s="64" t="s">
        <v>555</v>
      </c>
      <c r="AA64" s="82" t="s">
        <v>138</v>
      </c>
      <c r="AB64" s="659" t="s">
        <v>791</v>
      </c>
    </row>
    <row r="65" spans="1:28" s="44" customFormat="1" ht="58.5" customHeight="1" x14ac:dyDescent="0.2">
      <c r="A65" s="703"/>
      <c r="B65" s="703"/>
      <c r="C65" s="703"/>
      <c r="D65" s="703"/>
      <c r="E65" s="74"/>
      <c r="F65" s="703"/>
      <c r="G65" s="703"/>
      <c r="H65" s="75"/>
      <c r="I65" s="703"/>
      <c r="J65" s="703"/>
      <c r="K65" s="623"/>
      <c r="L65" s="666"/>
      <c r="M65" s="666"/>
      <c r="N65" s="666"/>
      <c r="O65" s="666"/>
      <c r="P65" s="766"/>
      <c r="Q65" s="657"/>
      <c r="R65" s="631"/>
      <c r="S65" s="62" t="s">
        <v>556</v>
      </c>
      <c r="T65" s="194">
        <v>0</v>
      </c>
      <c r="U65" s="194">
        <v>1</v>
      </c>
      <c r="V65" s="192">
        <v>0</v>
      </c>
      <c r="W65" s="192">
        <v>0</v>
      </c>
      <c r="X65" s="309">
        <v>1</v>
      </c>
      <c r="Y65" s="309">
        <v>1</v>
      </c>
      <c r="Z65" s="64" t="s">
        <v>415</v>
      </c>
      <c r="AA65" s="69" t="s">
        <v>137</v>
      </c>
      <c r="AB65" s="660"/>
    </row>
    <row r="66" spans="1:28" s="44" customFormat="1" ht="58.5" customHeight="1" x14ac:dyDescent="0.2">
      <c r="A66" s="703"/>
      <c r="B66" s="703"/>
      <c r="C66" s="703"/>
      <c r="D66" s="703"/>
      <c r="E66" s="74"/>
      <c r="F66" s="703"/>
      <c r="G66" s="703"/>
      <c r="H66" s="75"/>
      <c r="I66" s="703"/>
      <c r="J66" s="703"/>
      <c r="K66" s="623"/>
      <c r="L66" s="666"/>
      <c r="M66" s="666"/>
      <c r="N66" s="666"/>
      <c r="O66" s="666"/>
      <c r="P66" s="766"/>
      <c r="Q66" s="657"/>
      <c r="R66" s="631"/>
      <c r="S66" s="62" t="s">
        <v>557</v>
      </c>
      <c r="T66" s="194">
        <v>1</v>
      </c>
      <c r="U66" s="194">
        <v>0</v>
      </c>
      <c r="V66" s="192">
        <v>0</v>
      </c>
      <c r="W66" s="192">
        <v>0</v>
      </c>
      <c r="X66" s="309">
        <v>1</v>
      </c>
      <c r="Y66" s="309">
        <v>1</v>
      </c>
      <c r="Z66" s="64" t="s">
        <v>415</v>
      </c>
      <c r="AA66" s="69" t="s">
        <v>137</v>
      </c>
      <c r="AB66" s="660"/>
    </row>
    <row r="67" spans="1:28" s="44" customFormat="1" ht="58.5" customHeight="1" x14ac:dyDescent="0.2">
      <c r="A67" s="703"/>
      <c r="B67" s="703"/>
      <c r="C67" s="703"/>
      <c r="D67" s="703"/>
      <c r="E67" s="74"/>
      <c r="F67" s="703"/>
      <c r="G67" s="703"/>
      <c r="H67" s="75"/>
      <c r="I67" s="703"/>
      <c r="J67" s="703"/>
      <c r="K67" s="623"/>
      <c r="L67" s="666"/>
      <c r="M67" s="666"/>
      <c r="N67" s="666"/>
      <c r="O67" s="666"/>
      <c r="P67" s="766"/>
      <c r="Q67" s="657"/>
      <c r="R67" s="631"/>
      <c r="S67" s="62" t="s">
        <v>558</v>
      </c>
      <c r="T67" s="194">
        <v>0.1</v>
      </c>
      <c r="U67" s="194">
        <v>0.5</v>
      </c>
      <c r="V67" s="192">
        <v>0.3</v>
      </c>
      <c r="W67" s="192">
        <v>0.1</v>
      </c>
      <c r="X67" s="309">
        <v>1</v>
      </c>
      <c r="Y67" s="309">
        <v>1</v>
      </c>
      <c r="Z67" s="64" t="s">
        <v>415</v>
      </c>
      <c r="AA67" s="69" t="s">
        <v>137</v>
      </c>
      <c r="AB67" s="660"/>
    </row>
    <row r="68" spans="1:28" s="44" customFormat="1" ht="96" customHeight="1" x14ac:dyDescent="0.2">
      <c r="A68" s="703"/>
      <c r="B68" s="703"/>
      <c r="C68" s="703"/>
      <c r="D68" s="703"/>
      <c r="E68" s="74"/>
      <c r="F68" s="703"/>
      <c r="G68" s="703"/>
      <c r="H68" s="75"/>
      <c r="I68" s="703"/>
      <c r="J68" s="703"/>
      <c r="K68" s="623"/>
      <c r="L68" s="666"/>
      <c r="M68" s="666"/>
      <c r="N68" s="666"/>
      <c r="O68" s="666"/>
      <c r="P68" s="766"/>
      <c r="Q68" s="657"/>
      <c r="R68" s="631"/>
      <c r="S68" s="62" t="s">
        <v>559</v>
      </c>
      <c r="T68" s="194">
        <v>0.2</v>
      </c>
      <c r="U68" s="194">
        <v>0.3</v>
      </c>
      <c r="V68" s="192">
        <v>0.3</v>
      </c>
      <c r="W68" s="192">
        <v>0.1</v>
      </c>
      <c r="X68" s="309">
        <v>1</v>
      </c>
      <c r="Y68" s="309">
        <v>1</v>
      </c>
      <c r="Z68" s="64" t="s">
        <v>415</v>
      </c>
      <c r="AA68" s="69" t="s">
        <v>137</v>
      </c>
      <c r="AB68" s="660"/>
    </row>
    <row r="69" spans="1:28" s="44" customFormat="1" ht="83.25" customHeight="1" x14ac:dyDescent="0.2">
      <c r="A69" s="703"/>
      <c r="B69" s="703"/>
      <c r="C69" s="703"/>
      <c r="D69" s="703"/>
      <c r="E69" s="74"/>
      <c r="F69" s="703"/>
      <c r="G69" s="703"/>
      <c r="H69" s="75"/>
      <c r="I69" s="703"/>
      <c r="J69" s="703"/>
      <c r="K69" s="623"/>
      <c r="L69" s="666"/>
      <c r="M69" s="666"/>
      <c r="N69" s="666"/>
      <c r="O69" s="666"/>
      <c r="P69" s="766"/>
      <c r="Q69" s="657"/>
      <c r="R69" s="632"/>
      <c r="S69" s="62" t="s">
        <v>560</v>
      </c>
      <c r="T69" s="194">
        <v>0</v>
      </c>
      <c r="U69" s="194">
        <v>0</v>
      </c>
      <c r="V69" s="192">
        <v>0.1</v>
      </c>
      <c r="W69" s="192">
        <v>0.9</v>
      </c>
      <c r="X69" s="309">
        <v>1</v>
      </c>
      <c r="Y69" s="309">
        <v>1</v>
      </c>
      <c r="Z69" s="64" t="s">
        <v>415</v>
      </c>
      <c r="AA69" s="69" t="s">
        <v>137</v>
      </c>
      <c r="AB69" s="660"/>
    </row>
    <row r="70" spans="1:28" s="44" customFormat="1" ht="58.5" customHeight="1" x14ac:dyDescent="0.2">
      <c r="A70" s="703"/>
      <c r="B70" s="703"/>
      <c r="C70" s="703"/>
      <c r="D70" s="703"/>
      <c r="E70" s="74"/>
      <c r="F70" s="703"/>
      <c r="G70" s="703"/>
      <c r="H70" s="75"/>
      <c r="I70" s="703"/>
      <c r="J70" s="703"/>
      <c r="K70" s="623"/>
      <c r="L70" s="666"/>
      <c r="M70" s="666"/>
      <c r="N70" s="666"/>
      <c r="O70" s="666"/>
      <c r="P70" s="766"/>
      <c r="Q70" s="657"/>
      <c r="R70" s="630" t="s">
        <v>551</v>
      </c>
      <c r="S70" s="62" t="s">
        <v>561</v>
      </c>
      <c r="T70" s="194">
        <v>0.15</v>
      </c>
      <c r="U70" s="194">
        <v>0.28000000000000003</v>
      </c>
      <c r="V70" s="192">
        <v>0.28000000000000003</v>
      </c>
      <c r="W70" s="192">
        <v>0.28999999999999998</v>
      </c>
      <c r="X70" s="309">
        <v>0.89190000000000003</v>
      </c>
      <c r="Y70" s="309">
        <f>X70/SUM(T70:W70)</f>
        <v>0.89190000000000003</v>
      </c>
      <c r="Z70" s="64" t="s">
        <v>477</v>
      </c>
      <c r="AA70" s="65" t="s">
        <v>128</v>
      </c>
      <c r="AB70" s="660"/>
    </row>
    <row r="71" spans="1:28" s="44" customFormat="1" ht="75" customHeight="1" x14ac:dyDescent="0.2">
      <c r="A71" s="703"/>
      <c r="B71" s="703"/>
      <c r="C71" s="703"/>
      <c r="D71" s="703"/>
      <c r="E71" s="74"/>
      <c r="F71" s="703"/>
      <c r="G71" s="703"/>
      <c r="H71" s="75"/>
      <c r="I71" s="703"/>
      <c r="J71" s="703"/>
      <c r="K71" s="623"/>
      <c r="L71" s="666"/>
      <c r="M71" s="666"/>
      <c r="N71" s="666"/>
      <c r="O71" s="666"/>
      <c r="P71" s="766"/>
      <c r="Q71" s="657"/>
      <c r="R71" s="631"/>
      <c r="S71" s="62" t="s">
        <v>562</v>
      </c>
      <c r="T71" s="194">
        <v>0.2</v>
      </c>
      <c r="U71" s="194">
        <v>0.3</v>
      </c>
      <c r="V71" s="192">
        <v>0.3</v>
      </c>
      <c r="W71" s="192">
        <v>0.2</v>
      </c>
      <c r="X71" s="309">
        <v>0.58860000000000001</v>
      </c>
      <c r="Y71" s="309">
        <f>X71/SUM(T71:W71)</f>
        <v>0.58860000000000001</v>
      </c>
      <c r="Z71" s="64" t="s">
        <v>555</v>
      </c>
      <c r="AA71" s="82" t="s">
        <v>138</v>
      </c>
      <c r="AB71" s="660"/>
    </row>
    <row r="72" spans="1:28" s="44" customFormat="1" ht="58.5" customHeight="1" x14ac:dyDescent="0.2">
      <c r="A72" s="703"/>
      <c r="B72" s="703"/>
      <c r="C72" s="703"/>
      <c r="D72" s="703"/>
      <c r="E72" s="74"/>
      <c r="F72" s="703"/>
      <c r="G72" s="703"/>
      <c r="H72" s="75"/>
      <c r="I72" s="703"/>
      <c r="J72" s="703"/>
      <c r="K72" s="623"/>
      <c r="L72" s="666"/>
      <c r="M72" s="666"/>
      <c r="N72" s="666"/>
      <c r="O72" s="666"/>
      <c r="P72" s="766"/>
      <c r="Q72" s="657"/>
      <c r="R72" s="631"/>
      <c r="S72" s="62" t="s">
        <v>563</v>
      </c>
      <c r="T72" s="194">
        <v>0</v>
      </c>
      <c r="U72" s="194">
        <v>0.2</v>
      </c>
      <c r="V72" s="192">
        <v>0.4</v>
      </c>
      <c r="W72" s="192">
        <v>0.4</v>
      </c>
      <c r="X72" s="309">
        <v>1</v>
      </c>
      <c r="Y72" s="309">
        <v>1</v>
      </c>
      <c r="Z72" s="64"/>
      <c r="AA72" s="83"/>
      <c r="AB72" s="660"/>
    </row>
    <row r="73" spans="1:28" s="44" customFormat="1" ht="58.5" customHeight="1" x14ac:dyDescent="0.2">
      <c r="A73" s="703"/>
      <c r="B73" s="703"/>
      <c r="C73" s="703"/>
      <c r="D73" s="703"/>
      <c r="E73" s="74"/>
      <c r="F73" s="703"/>
      <c r="G73" s="703"/>
      <c r="H73" s="75"/>
      <c r="I73" s="703"/>
      <c r="J73" s="703"/>
      <c r="K73" s="623"/>
      <c r="L73" s="666"/>
      <c r="M73" s="666"/>
      <c r="N73" s="666"/>
      <c r="O73" s="666"/>
      <c r="P73" s="766"/>
      <c r="Q73" s="657"/>
      <c r="R73" s="632"/>
      <c r="S73" s="62" t="s">
        <v>564</v>
      </c>
      <c r="T73" s="194">
        <v>0</v>
      </c>
      <c r="U73" s="194">
        <v>0</v>
      </c>
      <c r="V73" s="192">
        <v>0.3</v>
      </c>
      <c r="W73" s="192">
        <v>0.7</v>
      </c>
      <c r="X73" s="309">
        <v>0.56999999999999995</v>
      </c>
      <c r="Y73" s="309">
        <f t="shared" ref="Y73:Y83" si="1">X73/SUM(T73:W73)</f>
        <v>0.56999999999999995</v>
      </c>
      <c r="Z73" s="64" t="s">
        <v>415</v>
      </c>
      <c r="AA73" s="69" t="s">
        <v>137</v>
      </c>
      <c r="AB73" s="660"/>
    </row>
    <row r="74" spans="1:28" s="44" customFormat="1" ht="77.25" customHeight="1" x14ac:dyDescent="0.2">
      <c r="A74" s="703"/>
      <c r="B74" s="703"/>
      <c r="C74" s="703"/>
      <c r="D74" s="703"/>
      <c r="E74" s="74"/>
      <c r="F74" s="703"/>
      <c r="G74" s="703"/>
      <c r="H74" s="75"/>
      <c r="I74" s="703"/>
      <c r="J74" s="703"/>
      <c r="K74" s="623"/>
      <c r="L74" s="666"/>
      <c r="M74" s="666"/>
      <c r="N74" s="666"/>
      <c r="O74" s="666"/>
      <c r="P74" s="766"/>
      <c r="Q74" s="657"/>
      <c r="R74" s="630" t="s">
        <v>565</v>
      </c>
      <c r="S74" s="62" t="s">
        <v>566</v>
      </c>
      <c r="T74" s="194">
        <v>0</v>
      </c>
      <c r="U74" s="194">
        <v>0.5</v>
      </c>
      <c r="V74" s="192">
        <v>0.5</v>
      </c>
      <c r="W74" s="192">
        <v>0</v>
      </c>
      <c r="X74" s="309">
        <v>0.67279999999999995</v>
      </c>
      <c r="Y74" s="309">
        <f t="shared" si="1"/>
        <v>0.67279999999999995</v>
      </c>
      <c r="Z74" s="64" t="s">
        <v>555</v>
      </c>
      <c r="AA74" s="82" t="s">
        <v>138</v>
      </c>
      <c r="AB74" s="660"/>
    </row>
    <row r="75" spans="1:28" s="44" customFormat="1" ht="99.75" customHeight="1" x14ac:dyDescent="0.2">
      <c r="A75" s="703"/>
      <c r="B75" s="703"/>
      <c r="C75" s="703"/>
      <c r="D75" s="703"/>
      <c r="E75" s="74"/>
      <c r="F75" s="703"/>
      <c r="G75" s="703"/>
      <c r="H75" s="75"/>
      <c r="I75" s="703"/>
      <c r="J75" s="703"/>
      <c r="K75" s="623"/>
      <c r="L75" s="666"/>
      <c r="M75" s="666"/>
      <c r="N75" s="666"/>
      <c r="O75" s="666"/>
      <c r="P75" s="766"/>
      <c r="Q75" s="657"/>
      <c r="R75" s="631"/>
      <c r="S75" s="62" t="s">
        <v>567</v>
      </c>
      <c r="T75" s="194">
        <v>0</v>
      </c>
      <c r="U75" s="194">
        <v>0.3</v>
      </c>
      <c r="V75" s="192">
        <v>0.7</v>
      </c>
      <c r="W75" s="192">
        <v>0</v>
      </c>
      <c r="X75" s="309">
        <v>1</v>
      </c>
      <c r="Y75" s="309">
        <f t="shared" si="1"/>
        <v>1</v>
      </c>
      <c r="Z75" s="64" t="s">
        <v>415</v>
      </c>
      <c r="AA75" s="69" t="s">
        <v>137</v>
      </c>
      <c r="AB75" s="660"/>
    </row>
    <row r="76" spans="1:28" s="44" customFormat="1" ht="58.5" customHeight="1" x14ac:dyDescent="0.2">
      <c r="A76" s="703"/>
      <c r="B76" s="703"/>
      <c r="C76" s="703"/>
      <c r="D76" s="703"/>
      <c r="E76" s="74"/>
      <c r="F76" s="703"/>
      <c r="G76" s="703"/>
      <c r="H76" s="75"/>
      <c r="I76" s="703"/>
      <c r="J76" s="703"/>
      <c r="K76" s="623"/>
      <c r="L76" s="666"/>
      <c r="M76" s="666"/>
      <c r="N76" s="666"/>
      <c r="O76" s="666"/>
      <c r="P76" s="766"/>
      <c r="Q76" s="657"/>
      <c r="R76" s="631"/>
      <c r="S76" s="62" t="s">
        <v>568</v>
      </c>
      <c r="T76" s="194">
        <v>0</v>
      </c>
      <c r="U76" s="194">
        <v>0.1</v>
      </c>
      <c r="V76" s="192">
        <v>0.3</v>
      </c>
      <c r="W76" s="192">
        <v>0.6</v>
      </c>
      <c r="X76" s="309">
        <v>0.24</v>
      </c>
      <c r="Y76" s="309">
        <f t="shared" si="1"/>
        <v>0.24</v>
      </c>
      <c r="Z76" s="64"/>
      <c r="AA76" s="69"/>
      <c r="AB76" s="660"/>
    </row>
    <row r="77" spans="1:28" s="44" customFormat="1" ht="114" x14ac:dyDescent="0.2">
      <c r="A77" s="703"/>
      <c r="B77" s="703"/>
      <c r="C77" s="703"/>
      <c r="D77" s="703"/>
      <c r="E77" s="74"/>
      <c r="F77" s="703"/>
      <c r="G77" s="703"/>
      <c r="H77" s="75"/>
      <c r="I77" s="703"/>
      <c r="J77" s="703"/>
      <c r="K77" s="623"/>
      <c r="L77" s="666"/>
      <c r="M77" s="666"/>
      <c r="N77" s="666"/>
      <c r="O77" s="666"/>
      <c r="P77" s="766"/>
      <c r="Q77" s="657"/>
      <c r="R77" s="632"/>
      <c r="S77" s="62" t="s">
        <v>569</v>
      </c>
      <c r="T77" s="194">
        <v>0.1</v>
      </c>
      <c r="U77" s="194">
        <v>0.3</v>
      </c>
      <c r="V77" s="194">
        <v>0.3</v>
      </c>
      <c r="W77" s="194">
        <v>0.3</v>
      </c>
      <c r="X77" s="309">
        <v>0.15</v>
      </c>
      <c r="Y77" s="309">
        <f t="shared" si="1"/>
        <v>0.15</v>
      </c>
      <c r="Z77" s="64" t="s">
        <v>417</v>
      </c>
      <c r="AA77" s="69" t="s">
        <v>134</v>
      </c>
      <c r="AB77" s="660"/>
    </row>
    <row r="78" spans="1:28" s="44" customFormat="1" ht="99.75" x14ac:dyDescent="0.2">
      <c r="A78" s="719"/>
      <c r="B78" s="719"/>
      <c r="C78" s="719"/>
      <c r="D78" s="719"/>
      <c r="E78" s="84"/>
      <c r="F78" s="719"/>
      <c r="G78" s="719"/>
      <c r="H78" s="85"/>
      <c r="I78" s="719"/>
      <c r="J78" s="719"/>
      <c r="K78" s="624"/>
      <c r="L78" s="667"/>
      <c r="M78" s="667"/>
      <c r="N78" s="667"/>
      <c r="O78" s="667"/>
      <c r="P78" s="767"/>
      <c r="Q78" s="658"/>
      <c r="R78" s="64" t="s">
        <v>570</v>
      </c>
      <c r="S78" s="62" t="s">
        <v>418</v>
      </c>
      <c r="T78" s="481">
        <v>0</v>
      </c>
      <c r="U78" s="481">
        <v>0.2</v>
      </c>
      <c r="V78" s="481">
        <v>0.45</v>
      </c>
      <c r="W78" s="481">
        <v>0.45</v>
      </c>
      <c r="X78" s="309">
        <v>1</v>
      </c>
      <c r="Y78" s="309">
        <v>1</v>
      </c>
      <c r="Z78" s="64" t="s">
        <v>415</v>
      </c>
      <c r="AA78" s="69" t="s">
        <v>137</v>
      </c>
      <c r="AB78" s="661"/>
    </row>
    <row r="79" spans="1:28" s="44" customFormat="1" ht="58.5" customHeight="1" x14ac:dyDescent="0.2">
      <c r="A79" s="672" t="s">
        <v>24</v>
      </c>
      <c r="B79" s="641" t="s">
        <v>571</v>
      </c>
      <c r="C79" s="641">
        <v>31</v>
      </c>
      <c r="D79" s="641" t="s">
        <v>70</v>
      </c>
      <c r="E79" s="40"/>
      <c r="F79" s="641">
        <v>3</v>
      </c>
      <c r="G79" s="702" t="s">
        <v>98</v>
      </c>
      <c r="H79" s="71"/>
      <c r="I79" s="702" t="s">
        <v>99</v>
      </c>
      <c r="J79" s="702" t="s">
        <v>100</v>
      </c>
      <c r="K79" s="622" t="s">
        <v>33</v>
      </c>
      <c r="L79" s="616">
        <v>0</v>
      </c>
      <c r="M79" s="616">
        <v>0.2</v>
      </c>
      <c r="N79" s="616">
        <v>0.2</v>
      </c>
      <c r="O79" s="616">
        <v>0.4</v>
      </c>
      <c r="P79" s="753">
        <v>35</v>
      </c>
      <c r="Q79" s="656">
        <v>1</v>
      </c>
      <c r="R79" s="630" t="s">
        <v>572</v>
      </c>
      <c r="S79" s="62" t="s">
        <v>573</v>
      </c>
      <c r="T79" s="194">
        <v>0</v>
      </c>
      <c r="U79" s="194">
        <v>0.2</v>
      </c>
      <c r="V79" s="192">
        <v>0.4</v>
      </c>
      <c r="W79" s="192">
        <v>0.4</v>
      </c>
      <c r="X79" s="309">
        <v>1</v>
      </c>
      <c r="Y79" s="309">
        <f t="shared" si="1"/>
        <v>1</v>
      </c>
      <c r="Z79" s="64" t="s">
        <v>417</v>
      </c>
      <c r="AA79" s="65" t="s">
        <v>134</v>
      </c>
      <c r="AB79" s="653" t="s">
        <v>792</v>
      </c>
    </row>
    <row r="80" spans="1:28" s="44" customFormat="1" ht="262.5" customHeight="1" x14ac:dyDescent="0.2">
      <c r="A80" s="673"/>
      <c r="B80" s="625"/>
      <c r="C80" s="625"/>
      <c r="D80" s="625"/>
      <c r="E80" s="231"/>
      <c r="F80" s="625"/>
      <c r="G80" s="703"/>
      <c r="H80" s="75"/>
      <c r="I80" s="703"/>
      <c r="J80" s="703"/>
      <c r="K80" s="624"/>
      <c r="L80" s="617"/>
      <c r="M80" s="617"/>
      <c r="N80" s="617"/>
      <c r="O80" s="617"/>
      <c r="P80" s="755"/>
      <c r="Q80" s="658"/>
      <c r="R80" s="631"/>
      <c r="S80" s="62" t="s">
        <v>574</v>
      </c>
      <c r="T80" s="194">
        <v>0</v>
      </c>
      <c r="U80" s="194">
        <v>0.2</v>
      </c>
      <c r="V80" s="192">
        <v>0.4</v>
      </c>
      <c r="W80" s="192">
        <v>0.4</v>
      </c>
      <c r="X80" s="309">
        <v>1</v>
      </c>
      <c r="Y80" s="309">
        <f t="shared" si="1"/>
        <v>1</v>
      </c>
      <c r="Z80" s="64" t="s">
        <v>417</v>
      </c>
      <c r="AA80" s="65" t="s">
        <v>134</v>
      </c>
      <c r="AB80" s="655"/>
    </row>
    <row r="81" spans="1:28" s="44" customFormat="1" ht="71.25" x14ac:dyDescent="0.2">
      <c r="A81" s="673"/>
      <c r="B81" s="625"/>
      <c r="C81" s="625"/>
      <c r="D81" s="625"/>
      <c r="E81" s="231"/>
      <c r="F81" s="625"/>
      <c r="G81" s="703"/>
      <c r="H81" s="75"/>
      <c r="I81" s="703"/>
      <c r="J81" s="703"/>
      <c r="K81" s="622" t="s">
        <v>149</v>
      </c>
      <c r="L81" s="665">
        <v>0.25</v>
      </c>
      <c r="M81" s="665">
        <v>0.25</v>
      </c>
      <c r="N81" s="665">
        <v>0.25</v>
      </c>
      <c r="O81" s="665">
        <v>0.25</v>
      </c>
      <c r="P81" s="765">
        <v>0.35</v>
      </c>
      <c r="Q81" s="656">
        <v>1</v>
      </c>
      <c r="R81" s="631"/>
      <c r="S81" s="62" t="s">
        <v>575</v>
      </c>
      <c r="T81" s="194">
        <v>0.25</v>
      </c>
      <c r="U81" s="194">
        <v>0.25</v>
      </c>
      <c r="V81" s="192">
        <v>0.25</v>
      </c>
      <c r="W81" s="192">
        <v>0.25</v>
      </c>
      <c r="X81" s="309">
        <v>0.9</v>
      </c>
      <c r="Y81" s="309">
        <v>1</v>
      </c>
      <c r="Z81" s="64" t="s">
        <v>555</v>
      </c>
      <c r="AA81" s="65" t="s">
        <v>138</v>
      </c>
      <c r="AB81" s="653" t="s">
        <v>793</v>
      </c>
    </row>
    <row r="82" spans="1:28" s="44" customFormat="1" ht="58.5" customHeight="1" x14ac:dyDescent="0.2">
      <c r="A82" s="673"/>
      <c r="B82" s="625"/>
      <c r="C82" s="625"/>
      <c r="D82" s="625"/>
      <c r="E82" s="231"/>
      <c r="F82" s="625"/>
      <c r="G82" s="703"/>
      <c r="H82" s="75"/>
      <c r="I82" s="703"/>
      <c r="J82" s="703"/>
      <c r="K82" s="623"/>
      <c r="L82" s="666"/>
      <c r="M82" s="666"/>
      <c r="N82" s="666"/>
      <c r="O82" s="666"/>
      <c r="P82" s="766"/>
      <c r="Q82" s="657"/>
      <c r="R82" s="631"/>
      <c r="S82" s="62" t="s">
        <v>576</v>
      </c>
      <c r="T82" s="194">
        <v>0.25</v>
      </c>
      <c r="U82" s="194">
        <v>0.25</v>
      </c>
      <c r="V82" s="192">
        <v>0.25</v>
      </c>
      <c r="W82" s="192">
        <v>0.25</v>
      </c>
      <c r="X82" s="309">
        <v>1</v>
      </c>
      <c r="Y82" s="309">
        <f t="shared" si="1"/>
        <v>1</v>
      </c>
      <c r="Z82" s="64" t="s">
        <v>518</v>
      </c>
      <c r="AA82" s="65" t="s">
        <v>135</v>
      </c>
      <c r="AB82" s="654"/>
    </row>
    <row r="83" spans="1:28" s="44" customFormat="1" ht="58.5" customHeight="1" x14ac:dyDescent="0.2">
      <c r="A83" s="673"/>
      <c r="B83" s="625"/>
      <c r="C83" s="625"/>
      <c r="D83" s="625"/>
      <c r="E83" s="231"/>
      <c r="F83" s="625"/>
      <c r="G83" s="703"/>
      <c r="H83" s="75"/>
      <c r="I83" s="703"/>
      <c r="J83" s="703"/>
      <c r="K83" s="623"/>
      <c r="L83" s="666"/>
      <c r="M83" s="666"/>
      <c r="N83" s="666"/>
      <c r="O83" s="666"/>
      <c r="P83" s="766"/>
      <c r="Q83" s="657"/>
      <c r="R83" s="632"/>
      <c r="S83" s="62" t="s">
        <v>577</v>
      </c>
      <c r="T83" s="194">
        <v>0.15</v>
      </c>
      <c r="U83" s="194">
        <v>0.28000000000000003</v>
      </c>
      <c r="V83" s="192">
        <v>0.28000000000000003</v>
      </c>
      <c r="W83" s="192">
        <v>0.28999999999999998</v>
      </c>
      <c r="X83" s="309">
        <v>1</v>
      </c>
      <c r="Y83" s="309">
        <f t="shared" si="1"/>
        <v>1</v>
      </c>
      <c r="Z83" s="64" t="s">
        <v>518</v>
      </c>
      <c r="AA83" s="65" t="s">
        <v>135</v>
      </c>
      <c r="AB83" s="654"/>
    </row>
    <row r="84" spans="1:28" s="44" customFormat="1" ht="81" customHeight="1" x14ac:dyDescent="0.2">
      <c r="A84" s="673"/>
      <c r="B84" s="625"/>
      <c r="C84" s="625"/>
      <c r="D84" s="625"/>
      <c r="E84" s="231"/>
      <c r="F84" s="625"/>
      <c r="G84" s="703"/>
      <c r="H84" s="75"/>
      <c r="I84" s="703"/>
      <c r="J84" s="703"/>
      <c r="K84" s="623"/>
      <c r="L84" s="666"/>
      <c r="M84" s="666"/>
      <c r="N84" s="666"/>
      <c r="O84" s="666"/>
      <c r="P84" s="766"/>
      <c r="Q84" s="657"/>
      <c r="R84" s="630" t="s">
        <v>578</v>
      </c>
      <c r="S84" s="62" t="s">
        <v>579</v>
      </c>
      <c r="T84" s="194">
        <v>0</v>
      </c>
      <c r="U84" s="194">
        <v>0.15</v>
      </c>
      <c r="V84" s="192">
        <v>0.28000000000000003</v>
      </c>
      <c r="W84" s="192">
        <v>0.28000000000000003</v>
      </c>
      <c r="X84" s="309">
        <v>0.89</v>
      </c>
      <c r="Y84" s="309">
        <v>1</v>
      </c>
      <c r="Z84" s="64" t="s">
        <v>477</v>
      </c>
      <c r="AA84" s="65" t="s">
        <v>128</v>
      </c>
      <c r="AB84" s="654"/>
    </row>
    <row r="85" spans="1:28" s="44" customFormat="1" ht="90" customHeight="1" x14ac:dyDescent="0.2">
      <c r="A85" s="673"/>
      <c r="B85" s="625"/>
      <c r="C85" s="625"/>
      <c r="D85" s="625"/>
      <c r="E85" s="231"/>
      <c r="F85" s="625"/>
      <c r="G85" s="703"/>
      <c r="H85" s="75"/>
      <c r="I85" s="703"/>
      <c r="J85" s="703"/>
      <c r="K85" s="623"/>
      <c r="L85" s="666"/>
      <c r="M85" s="666"/>
      <c r="N85" s="666"/>
      <c r="O85" s="666"/>
      <c r="P85" s="766"/>
      <c r="Q85" s="657"/>
      <c r="R85" s="631"/>
      <c r="S85" s="62" t="s">
        <v>580</v>
      </c>
      <c r="T85" s="194">
        <v>0</v>
      </c>
      <c r="U85" s="194">
        <v>0.2</v>
      </c>
      <c r="V85" s="192">
        <v>0.4</v>
      </c>
      <c r="W85" s="192">
        <v>0.4</v>
      </c>
      <c r="X85" s="309">
        <v>1</v>
      </c>
      <c r="Y85" s="309">
        <v>1</v>
      </c>
      <c r="Z85" s="64" t="s">
        <v>417</v>
      </c>
      <c r="AA85" s="65" t="s">
        <v>134</v>
      </c>
      <c r="AB85" s="654"/>
    </row>
    <row r="86" spans="1:28" s="44" customFormat="1" ht="108" customHeight="1" x14ac:dyDescent="0.2">
      <c r="A86" s="673"/>
      <c r="B86" s="625"/>
      <c r="C86" s="625"/>
      <c r="D86" s="625"/>
      <c r="E86" s="231"/>
      <c r="F86" s="625"/>
      <c r="G86" s="703"/>
      <c r="H86" s="75"/>
      <c r="I86" s="703"/>
      <c r="J86" s="703"/>
      <c r="K86" s="623"/>
      <c r="L86" s="666"/>
      <c r="M86" s="666"/>
      <c r="N86" s="666"/>
      <c r="O86" s="666"/>
      <c r="P86" s="766"/>
      <c r="Q86" s="657"/>
      <c r="R86" s="631"/>
      <c r="S86" s="62" t="s">
        <v>581</v>
      </c>
      <c r="T86" s="194">
        <v>0.1</v>
      </c>
      <c r="U86" s="194">
        <v>0.3</v>
      </c>
      <c r="V86" s="192">
        <v>0.3</v>
      </c>
      <c r="W86" s="192">
        <v>0.3</v>
      </c>
      <c r="X86" s="309">
        <v>1</v>
      </c>
      <c r="Y86" s="309">
        <v>1</v>
      </c>
      <c r="Z86" s="64" t="s">
        <v>518</v>
      </c>
      <c r="AA86" s="65" t="s">
        <v>135</v>
      </c>
      <c r="AB86" s="654"/>
    </row>
    <row r="87" spans="1:28" s="44" customFormat="1" ht="71.25" x14ac:dyDescent="0.2">
      <c r="A87" s="673"/>
      <c r="B87" s="625"/>
      <c r="C87" s="625"/>
      <c r="D87" s="625"/>
      <c r="E87" s="231"/>
      <c r="F87" s="625"/>
      <c r="G87" s="703"/>
      <c r="H87" s="75"/>
      <c r="I87" s="703"/>
      <c r="J87" s="703"/>
      <c r="K87" s="623"/>
      <c r="L87" s="666"/>
      <c r="M87" s="666"/>
      <c r="N87" s="666"/>
      <c r="O87" s="666"/>
      <c r="P87" s="766"/>
      <c r="Q87" s="657"/>
      <c r="R87" s="631"/>
      <c r="S87" s="62" t="s">
        <v>582</v>
      </c>
      <c r="T87" s="194">
        <v>0.1</v>
      </c>
      <c r="U87" s="194">
        <v>0.3</v>
      </c>
      <c r="V87" s="192">
        <v>0.3</v>
      </c>
      <c r="W87" s="192">
        <v>0.3</v>
      </c>
      <c r="X87" s="309">
        <v>1</v>
      </c>
      <c r="Y87" s="309">
        <f t="shared" ref="Y87:Y92" si="2">X87/SUM(T87:W87)</f>
        <v>1</v>
      </c>
      <c r="Z87" s="64" t="s">
        <v>518</v>
      </c>
      <c r="AA87" s="79" t="s">
        <v>135</v>
      </c>
      <c r="AB87" s="654"/>
    </row>
    <row r="88" spans="1:28" s="44" customFormat="1" ht="57" x14ac:dyDescent="0.2">
      <c r="A88" s="673"/>
      <c r="B88" s="625"/>
      <c r="C88" s="625"/>
      <c r="D88" s="625"/>
      <c r="E88" s="231"/>
      <c r="F88" s="625"/>
      <c r="G88" s="703"/>
      <c r="H88" s="75"/>
      <c r="I88" s="703"/>
      <c r="J88" s="703"/>
      <c r="K88" s="623"/>
      <c r="L88" s="666"/>
      <c r="M88" s="666"/>
      <c r="N88" s="666"/>
      <c r="O88" s="666"/>
      <c r="P88" s="766"/>
      <c r="Q88" s="657"/>
      <c r="R88" s="631"/>
      <c r="S88" s="62" t="s">
        <v>583</v>
      </c>
      <c r="T88" s="194">
        <v>0.15</v>
      </c>
      <c r="U88" s="194">
        <v>0.3</v>
      </c>
      <c r="V88" s="192">
        <v>0.3</v>
      </c>
      <c r="W88" s="192">
        <v>0.25</v>
      </c>
      <c r="X88" s="309">
        <v>0.76</v>
      </c>
      <c r="Y88" s="309">
        <f t="shared" si="2"/>
        <v>0.76</v>
      </c>
      <c r="Z88" s="64" t="s">
        <v>513</v>
      </c>
      <c r="AA88" s="79" t="s">
        <v>129</v>
      </c>
      <c r="AB88" s="654"/>
    </row>
    <row r="89" spans="1:28" s="44" customFormat="1" ht="71.25" x14ac:dyDescent="0.2">
      <c r="A89" s="673"/>
      <c r="B89" s="625"/>
      <c r="C89" s="625"/>
      <c r="D89" s="625"/>
      <c r="E89" s="231"/>
      <c r="F89" s="625"/>
      <c r="G89" s="703"/>
      <c r="H89" s="75"/>
      <c r="I89" s="703"/>
      <c r="J89" s="703"/>
      <c r="K89" s="623"/>
      <c r="L89" s="666"/>
      <c r="M89" s="666"/>
      <c r="N89" s="666"/>
      <c r="O89" s="666"/>
      <c r="P89" s="766"/>
      <c r="Q89" s="657"/>
      <c r="R89" s="632"/>
      <c r="S89" s="62" t="s">
        <v>584</v>
      </c>
      <c r="T89" s="194">
        <v>0.2</v>
      </c>
      <c r="U89" s="194">
        <v>0.4</v>
      </c>
      <c r="V89" s="192">
        <v>0.4</v>
      </c>
      <c r="W89" s="192">
        <v>0</v>
      </c>
      <c r="X89" s="309">
        <v>0.91</v>
      </c>
      <c r="Y89" s="309">
        <v>1</v>
      </c>
      <c r="Z89" s="64" t="s">
        <v>555</v>
      </c>
      <c r="AA89" s="79" t="s">
        <v>138</v>
      </c>
      <c r="AB89" s="654"/>
    </row>
    <row r="90" spans="1:28" s="44" customFormat="1" ht="58.5" customHeight="1" x14ac:dyDescent="0.2">
      <c r="A90" s="673"/>
      <c r="B90" s="625"/>
      <c r="C90" s="625"/>
      <c r="D90" s="625"/>
      <c r="E90" s="231"/>
      <c r="F90" s="625"/>
      <c r="G90" s="703"/>
      <c r="H90" s="75"/>
      <c r="I90" s="703"/>
      <c r="J90" s="703"/>
      <c r="K90" s="623"/>
      <c r="L90" s="666"/>
      <c r="M90" s="666"/>
      <c r="N90" s="666"/>
      <c r="O90" s="666"/>
      <c r="P90" s="766"/>
      <c r="Q90" s="657"/>
      <c r="R90" s="630" t="s">
        <v>585</v>
      </c>
      <c r="S90" s="62" t="s">
        <v>586</v>
      </c>
      <c r="T90" s="194">
        <v>0.15</v>
      </c>
      <c r="U90" s="194">
        <v>0.3</v>
      </c>
      <c r="V90" s="192">
        <v>0.3</v>
      </c>
      <c r="W90" s="192">
        <v>0.25</v>
      </c>
      <c r="X90" s="309">
        <v>0.84</v>
      </c>
      <c r="Y90" s="309">
        <f t="shared" si="2"/>
        <v>0.84</v>
      </c>
      <c r="Z90" s="64" t="s">
        <v>513</v>
      </c>
      <c r="AA90" s="79" t="s">
        <v>129</v>
      </c>
      <c r="AB90" s="654"/>
    </row>
    <row r="91" spans="1:28" s="44" customFormat="1" ht="58.5" customHeight="1" x14ac:dyDescent="0.2">
      <c r="A91" s="673"/>
      <c r="B91" s="625"/>
      <c r="C91" s="625"/>
      <c r="D91" s="625"/>
      <c r="E91" s="231"/>
      <c r="F91" s="625"/>
      <c r="G91" s="703"/>
      <c r="H91" s="75"/>
      <c r="I91" s="703"/>
      <c r="J91" s="703"/>
      <c r="K91" s="623"/>
      <c r="L91" s="666"/>
      <c r="M91" s="666"/>
      <c r="N91" s="666"/>
      <c r="O91" s="666"/>
      <c r="P91" s="766"/>
      <c r="Q91" s="657"/>
      <c r="R91" s="631"/>
      <c r="S91" s="62" t="s">
        <v>587</v>
      </c>
      <c r="T91" s="194">
        <v>0</v>
      </c>
      <c r="U91" s="194">
        <v>0.2</v>
      </c>
      <c r="V91" s="192">
        <v>0.4</v>
      </c>
      <c r="W91" s="192">
        <v>0.4</v>
      </c>
      <c r="X91" s="309">
        <v>1</v>
      </c>
      <c r="Y91" s="309">
        <f t="shared" si="2"/>
        <v>1</v>
      </c>
      <c r="Z91" s="64" t="s">
        <v>417</v>
      </c>
      <c r="AA91" s="79" t="s">
        <v>134</v>
      </c>
      <c r="AB91" s="654"/>
    </row>
    <row r="92" spans="1:28" s="44" customFormat="1" ht="66" customHeight="1" x14ac:dyDescent="0.2">
      <c r="A92" s="673"/>
      <c r="B92" s="625"/>
      <c r="C92" s="625"/>
      <c r="D92" s="625"/>
      <c r="E92" s="231"/>
      <c r="F92" s="625"/>
      <c r="G92" s="703"/>
      <c r="H92" s="75"/>
      <c r="I92" s="703"/>
      <c r="J92" s="703"/>
      <c r="K92" s="623"/>
      <c r="L92" s="666"/>
      <c r="M92" s="666"/>
      <c r="N92" s="666"/>
      <c r="O92" s="666"/>
      <c r="P92" s="766"/>
      <c r="Q92" s="657"/>
      <c r="R92" s="632"/>
      <c r="S92" s="62" t="s">
        <v>588</v>
      </c>
      <c r="T92" s="194">
        <v>0</v>
      </c>
      <c r="U92" s="194">
        <v>0.2</v>
      </c>
      <c r="V92" s="192">
        <v>0.4</v>
      </c>
      <c r="W92" s="192">
        <v>0.4</v>
      </c>
      <c r="X92" s="309">
        <v>0.4</v>
      </c>
      <c r="Y92" s="309">
        <f t="shared" si="2"/>
        <v>0.4</v>
      </c>
      <c r="Z92" s="64" t="s">
        <v>518</v>
      </c>
      <c r="AA92" s="65" t="s">
        <v>135</v>
      </c>
      <c r="AB92" s="654"/>
    </row>
    <row r="93" spans="1:28" s="44" customFormat="1" ht="114" x14ac:dyDescent="0.2">
      <c r="A93" s="674"/>
      <c r="B93" s="626"/>
      <c r="C93" s="626"/>
      <c r="D93" s="626"/>
      <c r="E93" s="42"/>
      <c r="F93" s="626"/>
      <c r="G93" s="719"/>
      <c r="H93" s="85"/>
      <c r="I93" s="719"/>
      <c r="J93" s="719"/>
      <c r="K93" s="624"/>
      <c r="L93" s="667"/>
      <c r="M93" s="667"/>
      <c r="N93" s="667"/>
      <c r="O93" s="667"/>
      <c r="P93" s="767"/>
      <c r="Q93" s="658"/>
      <c r="R93" s="64" t="s">
        <v>589</v>
      </c>
      <c r="S93" s="62" t="s">
        <v>590</v>
      </c>
      <c r="T93" s="194">
        <v>0.1</v>
      </c>
      <c r="U93" s="194">
        <v>0.3</v>
      </c>
      <c r="V93" s="192">
        <v>0.3</v>
      </c>
      <c r="W93" s="192">
        <v>0.3</v>
      </c>
      <c r="X93" s="309">
        <v>1</v>
      </c>
      <c r="Y93" s="309">
        <v>1</v>
      </c>
      <c r="Z93" s="64" t="s">
        <v>518</v>
      </c>
      <c r="AA93" s="65" t="s">
        <v>135</v>
      </c>
      <c r="AB93" s="655"/>
    </row>
    <row r="94" spans="1:28" s="44" customFormat="1" ht="117" customHeight="1" x14ac:dyDescent="0.2">
      <c r="A94" s="672" t="s">
        <v>24</v>
      </c>
      <c r="B94" s="641" t="s">
        <v>591</v>
      </c>
      <c r="C94" s="641">
        <v>31</v>
      </c>
      <c r="D94" s="641" t="s">
        <v>70</v>
      </c>
      <c r="E94" s="72"/>
      <c r="F94" s="641">
        <v>3</v>
      </c>
      <c r="G94" s="641" t="s">
        <v>98</v>
      </c>
      <c r="H94" s="176"/>
      <c r="I94" s="720" t="s">
        <v>592</v>
      </c>
      <c r="J94" s="684" t="s">
        <v>101</v>
      </c>
      <c r="K94" s="477" t="s">
        <v>147</v>
      </c>
      <c r="L94" s="191">
        <v>2500</v>
      </c>
      <c r="M94" s="191">
        <v>2500</v>
      </c>
      <c r="N94" s="177">
        <v>2500</v>
      </c>
      <c r="O94" s="177">
        <v>2500</v>
      </c>
      <c r="P94" s="370">
        <v>12300</v>
      </c>
      <c r="Q94" s="183">
        <v>1</v>
      </c>
      <c r="R94" s="64" t="s">
        <v>593</v>
      </c>
      <c r="S94" s="62" t="s">
        <v>594</v>
      </c>
      <c r="T94" s="191">
        <v>2000</v>
      </c>
      <c r="U94" s="191">
        <v>2000</v>
      </c>
      <c r="V94" s="191">
        <v>2000</v>
      </c>
      <c r="W94" s="191">
        <v>2000</v>
      </c>
      <c r="X94" s="354">
        <v>12300</v>
      </c>
      <c r="Y94" s="311">
        <v>1</v>
      </c>
      <c r="Z94" s="64" t="s">
        <v>110</v>
      </c>
      <c r="AA94" s="66" t="s">
        <v>127</v>
      </c>
      <c r="AB94" s="659" t="s">
        <v>794</v>
      </c>
    </row>
    <row r="95" spans="1:28" s="44" customFormat="1" ht="205.5" customHeight="1" x14ac:dyDescent="0.2">
      <c r="A95" s="673"/>
      <c r="B95" s="625"/>
      <c r="C95" s="625"/>
      <c r="D95" s="625"/>
      <c r="E95" s="76"/>
      <c r="F95" s="625"/>
      <c r="G95" s="625"/>
      <c r="H95" s="91"/>
      <c r="I95" s="721"/>
      <c r="J95" s="685"/>
      <c r="K95" s="622" t="s">
        <v>144</v>
      </c>
      <c r="L95" s="619">
        <v>0.25</v>
      </c>
      <c r="M95" s="619">
        <v>0.25</v>
      </c>
      <c r="N95" s="619">
        <v>0.25</v>
      </c>
      <c r="O95" s="619">
        <v>0.25</v>
      </c>
      <c r="P95" s="656">
        <v>0.34</v>
      </c>
      <c r="Q95" s="656">
        <v>1</v>
      </c>
      <c r="R95" s="630" t="s">
        <v>595</v>
      </c>
      <c r="S95" s="87" t="s">
        <v>419</v>
      </c>
      <c r="T95" s="88">
        <v>0.1</v>
      </c>
      <c r="U95" s="88">
        <v>0.3</v>
      </c>
      <c r="V95" s="88">
        <v>0.3</v>
      </c>
      <c r="W95" s="88">
        <v>0.3</v>
      </c>
      <c r="X95" s="483">
        <v>0.8</v>
      </c>
      <c r="Y95" s="483">
        <f>X95/SUM(T95:W95)</f>
        <v>0.8</v>
      </c>
      <c r="Z95" s="64" t="s">
        <v>115</v>
      </c>
      <c r="AA95" s="69" t="s">
        <v>139</v>
      </c>
      <c r="AB95" s="660"/>
    </row>
    <row r="96" spans="1:28" s="44" customFormat="1" ht="58.5" customHeight="1" x14ac:dyDescent="0.2">
      <c r="A96" s="673"/>
      <c r="B96" s="625"/>
      <c r="C96" s="625"/>
      <c r="D96" s="625"/>
      <c r="E96" s="76"/>
      <c r="F96" s="625"/>
      <c r="G96" s="625"/>
      <c r="H96" s="91"/>
      <c r="I96" s="721"/>
      <c r="J96" s="685"/>
      <c r="K96" s="623"/>
      <c r="L96" s="620"/>
      <c r="M96" s="620"/>
      <c r="N96" s="620"/>
      <c r="O96" s="620"/>
      <c r="P96" s="657"/>
      <c r="Q96" s="657"/>
      <c r="R96" s="631"/>
      <c r="S96" s="87" t="s">
        <v>596</v>
      </c>
      <c r="T96" s="88">
        <v>0</v>
      </c>
      <c r="U96" s="88">
        <v>0.1</v>
      </c>
      <c r="V96" s="88">
        <v>0.45</v>
      </c>
      <c r="W96" s="88">
        <v>0.45</v>
      </c>
      <c r="X96" s="311">
        <v>1</v>
      </c>
      <c r="Y96" s="311">
        <v>1</v>
      </c>
      <c r="Z96" s="64"/>
      <c r="AA96" s="191"/>
      <c r="AB96" s="472"/>
    </row>
    <row r="97" spans="1:28" s="44" customFormat="1" ht="58.5" customHeight="1" x14ac:dyDescent="0.2">
      <c r="A97" s="673"/>
      <c r="B97" s="625"/>
      <c r="C97" s="625"/>
      <c r="D97" s="625"/>
      <c r="E97" s="76"/>
      <c r="F97" s="625"/>
      <c r="G97" s="625"/>
      <c r="H97" s="91"/>
      <c r="I97" s="721"/>
      <c r="J97" s="685"/>
      <c r="K97" s="623"/>
      <c r="L97" s="620"/>
      <c r="M97" s="620"/>
      <c r="N97" s="620"/>
      <c r="O97" s="620"/>
      <c r="P97" s="657"/>
      <c r="Q97" s="657"/>
      <c r="R97" s="631"/>
      <c r="S97" s="87" t="s">
        <v>597</v>
      </c>
      <c r="T97" s="88">
        <v>0.1</v>
      </c>
      <c r="U97" s="88">
        <v>0.3</v>
      </c>
      <c r="V97" s="88">
        <v>0.3</v>
      </c>
      <c r="W97" s="88">
        <v>0.3</v>
      </c>
      <c r="X97" s="311">
        <v>1</v>
      </c>
      <c r="Y97" s="311">
        <f t="shared" ref="Y97:Y112" si="3">X97/SUM(T97:W97)</f>
        <v>1</v>
      </c>
      <c r="Z97" s="64" t="s">
        <v>115</v>
      </c>
      <c r="AA97" s="69" t="s">
        <v>139</v>
      </c>
      <c r="AB97" s="472"/>
    </row>
    <row r="98" spans="1:28" s="44" customFormat="1" ht="58.5" customHeight="1" x14ac:dyDescent="0.2">
      <c r="A98" s="673"/>
      <c r="B98" s="625"/>
      <c r="C98" s="625"/>
      <c r="D98" s="625"/>
      <c r="E98" s="76"/>
      <c r="F98" s="625"/>
      <c r="G98" s="625"/>
      <c r="H98" s="91"/>
      <c r="I98" s="721"/>
      <c r="J98" s="685"/>
      <c r="K98" s="623"/>
      <c r="L98" s="620"/>
      <c r="M98" s="620"/>
      <c r="N98" s="620"/>
      <c r="O98" s="620"/>
      <c r="P98" s="657"/>
      <c r="Q98" s="657"/>
      <c r="R98" s="632"/>
      <c r="S98" s="87" t="s">
        <v>598</v>
      </c>
      <c r="T98" s="88">
        <v>0.1</v>
      </c>
      <c r="U98" s="88">
        <v>0.3</v>
      </c>
      <c r="V98" s="88">
        <v>0.3</v>
      </c>
      <c r="W98" s="88">
        <v>0.3</v>
      </c>
      <c r="X98" s="311">
        <v>0.5</v>
      </c>
      <c r="Y98" s="311">
        <f t="shared" si="3"/>
        <v>0.5</v>
      </c>
      <c r="Z98" s="64" t="s">
        <v>115</v>
      </c>
      <c r="AA98" s="69" t="s">
        <v>139</v>
      </c>
      <c r="AB98" s="472"/>
    </row>
    <row r="99" spans="1:28" s="44" customFormat="1" ht="58.5" customHeight="1" x14ac:dyDescent="0.2">
      <c r="A99" s="673"/>
      <c r="B99" s="625"/>
      <c r="C99" s="625"/>
      <c r="D99" s="625"/>
      <c r="E99" s="76"/>
      <c r="F99" s="625"/>
      <c r="G99" s="625"/>
      <c r="H99" s="91"/>
      <c r="I99" s="721"/>
      <c r="J99" s="685"/>
      <c r="K99" s="623"/>
      <c r="L99" s="620"/>
      <c r="M99" s="620"/>
      <c r="N99" s="620"/>
      <c r="O99" s="620"/>
      <c r="P99" s="657"/>
      <c r="Q99" s="657"/>
      <c r="R99" s="630" t="s">
        <v>486</v>
      </c>
      <c r="S99" s="87" t="s">
        <v>599</v>
      </c>
      <c r="T99" s="88">
        <v>0</v>
      </c>
      <c r="U99" s="88">
        <v>0.1</v>
      </c>
      <c r="V99" s="88">
        <v>0.45</v>
      </c>
      <c r="W99" s="88">
        <v>0.45</v>
      </c>
      <c r="X99" s="311">
        <v>0.625</v>
      </c>
      <c r="Y99" s="311">
        <f t="shared" si="3"/>
        <v>0.625</v>
      </c>
      <c r="Z99" s="64" t="s">
        <v>115</v>
      </c>
      <c r="AA99" s="69" t="s">
        <v>139</v>
      </c>
      <c r="AB99" s="472"/>
    </row>
    <row r="100" spans="1:28" s="44" customFormat="1" ht="58.5" customHeight="1" x14ac:dyDescent="0.2">
      <c r="A100" s="673"/>
      <c r="B100" s="625"/>
      <c r="C100" s="625"/>
      <c r="D100" s="625"/>
      <c r="E100" s="76"/>
      <c r="F100" s="625"/>
      <c r="G100" s="625"/>
      <c r="H100" s="91"/>
      <c r="I100" s="721"/>
      <c r="J100" s="685"/>
      <c r="K100" s="623"/>
      <c r="L100" s="620"/>
      <c r="M100" s="620"/>
      <c r="N100" s="620"/>
      <c r="O100" s="620"/>
      <c r="P100" s="657"/>
      <c r="Q100" s="657"/>
      <c r="R100" s="631"/>
      <c r="S100" s="87" t="s">
        <v>600</v>
      </c>
      <c r="T100" s="88">
        <v>0.1</v>
      </c>
      <c r="U100" s="88">
        <v>0.3</v>
      </c>
      <c r="V100" s="88">
        <v>0.3</v>
      </c>
      <c r="W100" s="88">
        <v>0.3</v>
      </c>
      <c r="X100" s="311">
        <v>0.53</v>
      </c>
      <c r="Y100" s="311">
        <f t="shared" si="3"/>
        <v>0.53</v>
      </c>
      <c r="Z100" s="64" t="s">
        <v>115</v>
      </c>
      <c r="AA100" s="69" t="s">
        <v>139</v>
      </c>
      <c r="AB100" s="472"/>
    </row>
    <row r="101" spans="1:28" s="44" customFormat="1" ht="58.5" customHeight="1" x14ac:dyDescent="0.2">
      <c r="A101" s="673"/>
      <c r="B101" s="625"/>
      <c r="C101" s="625"/>
      <c r="D101" s="625"/>
      <c r="E101" s="76"/>
      <c r="F101" s="625"/>
      <c r="G101" s="625"/>
      <c r="H101" s="91"/>
      <c r="I101" s="721"/>
      <c r="J101" s="685"/>
      <c r="K101" s="623"/>
      <c r="L101" s="620"/>
      <c r="M101" s="620"/>
      <c r="N101" s="620"/>
      <c r="O101" s="620"/>
      <c r="P101" s="657"/>
      <c r="Q101" s="657"/>
      <c r="R101" s="631"/>
      <c r="S101" s="87" t="s">
        <v>601</v>
      </c>
      <c r="T101" s="88">
        <v>0.25</v>
      </c>
      <c r="U101" s="88">
        <v>0.25</v>
      </c>
      <c r="V101" s="88">
        <v>0.25</v>
      </c>
      <c r="W101" s="88">
        <v>0.25</v>
      </c>
      <c r="X101" s="311">
        <v>0.66</v>
      </c>
      <c r="Y101" s="311">
        <f t="shared" si="3"/>
        <v>0.66</v>
      </c>
      <c r="Z101" s="64" t="s">
        <v>114</v>
      </c>
      <c r="AA101" s="69" t="s">
        <v>128</v>
      </c>
      <c r="AB101" s="472"/>
    </row>
    <row r="102" spans="1:28" s="44" customFormat="1" ht="58.5" customHeight="1" x14ac:dyDescent="0.2">
      <c r="A102" s="673"/>
      <c r="B102" s="625"/>
      <c r="C102" s="625"/>
      <c r="D102" s="625"/>
      <c r="E102" s="76"/>
      <c r="F102" s="625"/>
      <c r="G102" s="625"/>
      <c r="H102" s="91"/>
      <c r="I102" s="721"/>
      <c r="J102" s="685"/>
      <c r="K102" s="623"/>
      <c r="L102" s="620"/>
      <c r="M102" s="620"/>
      <c r="N102" s="620"/>
      <c r="O102" s="620"/>
      <c r="P102" s="657"/>
      <c r="Q102" s="657"/>
      <c r="R102" s="632"/>
      <c r="S102" s="87" t="s">
        <v>602</v>
      </c>
      <c r="T102" s="88">
        <v>0.1</v>
      </c>
      <c r="U102" s="88">
        <v>0.3</v>
      </c>
      <c r="V102" s="88">
        <v>0.3</v>
      </c>
      <c r="W102" s="88">
        <v>0.3</v>
      </c>
      <c r="X102" s="311">
        <v>1</v>
      </c>
      <c r="Y102" s="311">
        <f t="shared" si="3"/>
        <v>1</v>
      </c>
      <c r="Z102" s="64" t="s">
        <v>115</v>
      </c>
      <c r="AA102" s="69" t="s">
        <v>139</v>
      </c>
      <c r="AB102" s="472"/>
    </row>
    <row r="103" spans="1:28" s="44" customFormat="1" ht="58.5" customHeight="1" x14ac:dyDescent="0.2">
      <c r="A103" s="673"/>
      <c r="B103" s="625"/>
      <c r="C103" s="625"/>
      <c r="D103" s="625"/>
      <c r="E103" s="76"/>
      <c r="F103" s="625"/>
      <c r="G103" s="625"/>
      <c r="H103" s="91"/>
      <c r="I103" s="721"/>
      <c r="J103" s="685"/>
      <c r="K103" s="623"/>
      <c r="L103" s="620"/>
      <c r="M103" s="620"/>
      <c r="N103" s="620"/>
      <c r="O103" s="620"/>
      <c r="P103" s="657"/>
      <c r="Q103" s="657"/>
      <c r="R103" s="630" t="s">
        <v>603</v>
      </c>
      <c r="S103" s="87" t="s">
        <v>604</v>
      </c>
      <c r="T103" s="88">
        <v>0</v>
      </c>
      <c r="U103" s="88">
        <v>0.1</v>
      </c>
      <c r="V103" s="88">
        <v>0.45</v>
      </c>
      <c r="W103" s="88">
        <v>0.45</v>
      </c>
      <c r="X103" s="311">
        <v>0.56999999999999995</v>
      </c>
      <c r="Y103" s="311">
        <f t="shared" si="3"/>
        <v>0.56999999999999995</v>
      </c>
      <c r="Z103" s="64" t="s">
        <v>115</v>
      </c>
      <c r="AA103" s="69" t="s">
        <v>139</v>
      </c>
      <c r="AB103" s="472"/>
    </row>
    <row r="104" spans="1:28" s="44" customFormat="1" ht="58.5" customHeight="1" x14ac:dyDescent="0.2">
      <c r="A104" s="674"/>
      <c r="B104" s="626"/>
      <c r="C104" s="626"/>
      <c r="D104" s="626"/>
      <c r="E104" s="78"/>
      <c r="F104" s="626"/>
      <c r="G104" s="626"/>
      <c r="H104" s="230"/>
      <c r="I104" s="722"/>
      <c r="J104" s="686"/>
      <c r="K104" s="624"/>
      <c r="L104" s="621"/>
      <c r="M104" s="621"/>
      <c r="N104" s="621"/>
      <c r="O104" s="621"/>
      <c r="P104" s="658"/>
      <c r="Q104" s="658"/>
      <c r="R104" s="632"/>
      <c r="S104" s="87" t="s">
        <v>605</v>
      </c>
      <c r="T104" s="88">
        <v>0.1</v>
      </c>
      <c r="U104" s="88">
        <v>0.3</v>
      </c>
      <c r="V104" s="88">
        <v>0.3</v>
      </c>
      <c r="W104" s="88">
        <v>0.3</v>
      </c>
      <c r="X104" s="311">
        <v>0.68</v>
      </c>
      <c r="Y104" s="311">
        <f t="shared" si="3"/>
        <v>0.68</v>
      </c>
      <c r="Z104" s="64" t="s">
        <v>115</v>
      </c>
      <c r="AA104" s="69" t="s">
        <v>139</v>
      </c>
      <c r="AB104" s="473"/>
    </row>
    <row r="105" spans="1:28" s="44" customFormat="1" ht="58.5" customHeight="1" x14ac:dyDescent="0.2">
      <c r="A105" s="672" t="s">
        <v>24</v>
      </c>
      <c r="B105" s="641" t="s">
        <v>420</v>
      </c>
      <c r="C105" s="641">
        <v>31</v>
      </c>
      <c r="D105" s="641" t="s">
        <v>70</v>
      </c>
      <c r="E105" s="72"/>
      <c r="F105" s="641">
        <v>3</v>
      </c>
      <c r="G105" s="641" t="s">
        <v>60</v>
      </c>
      <c r="H105" s="176"/>
      <c r="I105" s="645" t="s">
        <v>103</v>
      </c>
      <c r="J105" s="821" t="s">
        <v>104</v>
      </c>
      <c r="K105" s="687" t="s">
        <v>116</v>
      </c>
      <c r="L105" s="616">
        <v>1</v>
      </c>
      <c r="M105" s="616">
        <v>1</v>
      </c>
      <c r="N105" s="616">
        <v>1</v>
      </c>
      <c r="O105" s="616">
        <v>1</v>
      </c>
      <c r="P105" s="771">
        <v>1</v>
      </c>
      <c r="Q105" s="778">
        <v>1</v>
      </c>
      <c r="R105" s="616" t="s">
        <v>421</v>
      </c>
      <c r="S105" s="87" t="s">
        <v>422</v>
      </c>
      <c r="T105" s="81">
        <v>0</v>
      </c>
      <c r="U105" s="81">
        <v>0.33</v>
      </c>
      <c r="V105" s="81">
        <v>0.33</v>
      </c>
      <c r="W105" s="81">
        <v>0.34</v>
      </c>
      <c r="X105" s="309">
        <v>1</v>
      </c>
      <c r="Y105" s="309">
        <f t="shared" si="3"/>
        <v>1</v>
      </c>
      <c r="Z105" s="64" t="s">
        <v>423</v>
      </c>
      <c r="AA105" s="66" t="s">
        <v>138</v>
      </c>
      <c r="AB105" s="474"/>
    </row>
    <row r="106" spans="1:28" s="44" customFormat="1" ht="58.5" customHeight="1" x14ac:dyDescent="0.2">
      <c r="A106" s="673"/>
      <c r="B106" s="625"/>
      <c r="C106" s="625"/>
      <c r="D106" s="625"/>
      <c r="E106" s="76"/>
      <c r="F106" s="625"/>
      <c r="G106" s="625"/>
      <c r="H106" s="91"/>
      <c r="I106" s="646"/>
      <c r="J106" s="822"/>
      <c r="K106" s="688"/>
      <c r="L106" s="668"/>
      <c r="M106" s="668"/>
      <c r="N106" s="668"/>
      <c r="O106" s="668"/>
      <c r="P106" s="772"/>
      <c r="Q106" s="790"/>
      <c r="R106" s="668"/>
      <c r="S106" s="87" t="s">
        <v>424</v>
      </c>
      <c r="T106" s="81">
        <v>0.25</v>
      </c>
      <c r="U106" s="81">
        <v>0.25</v>
      </c>
      <c r="V106" s="81">
        <v>0.25</v>
      </c>
      <c r="W106" s="81">
        <v>0.25</v>
      </c>
      <c r="X106" s="309">
        <v>1</v>
      </c>
      <c r="Y106" s="309">
        <f t="shared" si="3"/>
        <v>1</v>
      </c>
      <c r="Z106" s="64" t="s">
        <v>423</v>
      </c>
      <c r="AA106" s="66" t="s">
        <v>138</v>
      </c>
      <c r="AB106" s="475"/>
    </row>
    <row r="107" spans="1:28" s="44" customFormat="1" ht="58.5" customHeight="1" x14ac:dyDescent="0.2">
      <c r="A107" s="673"/>
      <c r="B107" s="625"/>
      <c r="C107" s="625"/>
      <c r="D107" s="625"/>
      <c r="E107" s="76"/>
      <c r="F107" s="625"/>
      <c r="G107" s="625"/>
      <c r="H107" s="91"/>
      <c r="I107" s="646"/>
      <c r="J107" s="822"/>
      <c r="K107" s="689"/>
      <c r="L107" s="617"/>
      <c r="M107" s="617"/>
      <c r="N107" s="617"/>
      <c r="O107" s="617"/>
      <c r="P107" s="773"/>
      <c r="Q107" s="779"/>
      <c r="R107" s="617"/>
      <c r="S107" s="87" t="s">
        <v>425</v>
      </c>
      <c r="T107" s="81">
        <v>0.25</v>
      </c>
      <c r="U107" s="81">
        <v>0.25</v>
      </c>
      <c r="V107" s="81">
        <v>0.25</v>
      </c>
      <c r="W107" s="81">
        <v>0.25</v>
      </c>
      <c r="X107" s="309">
        <v>1</v>
      </c>
      <c r="Y107" s="309">
        <f t="shared" si="3"/>
        <v>1</v>
      </c>
      <c r="Z107" s="64" t="s">
        <v>423</v>
      </c>
      <c r="AA107" s="66" t="s">
        <v>138</v>
      </c>
      <c r="AB107" s="476"/>
    </row>
    <row r="108" spans="1:28" s="44" customFormat="1" ht="58.5" customHeight="1" x14ac:dyDescent="0.2">
      <c r="A108" s="673"/>
      <c r="B108" s="625"/>
      <c r="C108" s="625"/>
      <c r="D108" s="625"/>
      <c r="E108" s="76"/>
      <c r="F108" s="625"/>
      <c r="G108" s="625"/>
      <c r="H108" s="91"/>
      <c r="I108" s="646"/>
      <c r="J108" s="822"/>
      <c r="K108" s="622" t="s">
        <v>39</v>
      </c>
      <c r="L108" s="616">
        <v>1</v>
      </c>
      <c r="M108" s="616">
        <v>1</v>
      </c>
      <c r="N108" s="616">
        <v>1</v>
      </c>
      <c r="O108" s="616">
        <v>1</v>
      </c>
      <c r="P108" s="771">
        <v>1</v>
      </c>
      <c r="Q108" s="778">
        <v>1</v>
      </c>
      <c r="R108" s="633" t="s">
        <v>426</v>
      </c>
      <c r="S108" s="87" t="s">
        <v>427</v>
      </c>
      <c r="T108" s="194">
        <v>0.25</v>
      </c>
      <c r="U108" s="194">
        <v>0.25</v>
      </c>
      <c r="V108" s="194">
        <v>0.25</v>
      </c>
      <c r="W108" s="194">
        <v>0.25</v>
      </c>
      <c r="X108" s="309">
        <v>1</v>
      </c>
      <c r="Y108" s="309">
        <f t="shared" si="3"/>
        <v>1</v>
      </c>
      <c r="Z108" s="64" t="s">
        <v>423</v>
      </c>
      <c r="AA108" s="66" t="s">
        <v>138</v>
      </c>
      <c r="AB108" s="642" t="s">
        <v>795</v>
      </c>
    </row>
    <row r="109" spans="1:28" s="44" customFormat="1" ht="58.5" customHeight="1" x14ac:dyDescent="0.2">
      <c r="A109" s="673"/>
      <c r="B109" s="625"/>
      <c r="C109" s="625"/>
      <c r="D109" s="625"/>
      <c r="E109" s="76"/>
      <c r="F109" s="625"/>
      <c r="G109" s="625"/>
      <c r="H109" s="91"/>
      <c r="I109" s="646"/>
      <c r="J109" s="822"/>
      <c r="K109" s="624"/>
      <c r="L109" s="617"/>
      <c r="M109" s="617"/>
      <c r="N109" s="617"/>
      <c r="O109" s="617"/>
      <c r="P109" s="773"/>
      <c r="Q109" s="779"/>
      <c r="R109" s="634"/>
      <c r="S109" s="87" t="s">
        <v>428</v>
      </c>
      <c r="T109" s="194">
        <v>0.25</v>
      </c>
      <c r="U109" s="194">
        <v>0.25</v>
      </c>
      <c r="V109" s="194">
        <v>0.25</v>
      </c>
      <c r="W109" s="194">
        <v>0.25</v>
      </c>
      <c r="X109" s="309">
        <v>1</v>
      </c>
      <c r="Y109" s="309">
        <f t="shared" si="3"/>
        <v>1</v>
      </c>
      <c r="Z109" s="64" t="s">
        <v>423</v>
      </c>
      <c r="AA109" s="66" t="s">
        <v>138</v>
      </c>
      <c r="AB109" s="643"/>
    </row>
    <row r="110" spans="1:28" s="44" customFormat="1" ht="58.5" customHeight="1" x14ac:dyDescent="0.2">
      <c r="A110" s="673"/>
      <c r="B110" s="625"/>
      <c r="C110" s="625"/>
      <c r="D110" s="625"/>
      <c r="E110" s="76"/>
      <c r="F110" s="625"/>
      <c r="G110" s="625"/>
      <c r="H110" s="91"/>
      <c r="I110" s="646"/>
      <c r="J110" s="822"/>
      <c r="K110" s="702" t="s">
        <v>707</v>
      </c>
      <c r="L110" s="641">
        <v>0</v>
      </c>
      <c r="M110" s="641">
        <v>0</v>
      </c>
      <c r="N110" s="641">
        <v>100</v>
      </c>
      <c r="O110" s="641">
        <v>100</v>
      </c>
      <c r="P110" s="642">
        <v>256</v>
      </c>
      <c r="Q110" s="778">
        <v>1</v>
      </c>
      <c r="R110" s="633" t="s">
        <v>429</v>
      </c>
      <c r="S110" s="87" t="s">
        <v>430</v>
      </c>
      <c r="T110" s="194">
        <v>0</v>
      </c>
      <c r="U110" s="194">
        <v>0</v>
      </c>
      <c r="V110" s="194">
        <v>0.5</v>
      </c>
      <c r="W110" s="194">
        <v>0.5</v>
      </c>
      <c r="X110" s="309">
        <v>1</v>
      </c>
      <c r="Y110" s="309">
        <f t="shared" si="3"/>
        <v>1</v>
      </c>
      <c r="Z110" s="64" t="s">
        <v>423</v>
      </c>
      <c r="AA110" s="66" t="s">
        <v>138</v>
      </c>
      <c r="AB110" s="643"/>
    </row>
    <row r="111" spans="1:28" s="44" customFormat="1" ht="58.5" customHeight="1" x14ac:dyDescent="0.2">
      <c r="A111" s="673"/>
      <c r="B111" s="625"/>
      <c r="C111" s="625"/>
      <c r="D111" s="625"/>
      <c r="E111" s="76"/>
      <c r="F111" s="625"/>
      <c r="G111" s="625"/>
      <c r="H111" s="91"/>
      <c r="I111" s="646"/>
      <c r="J111" s="822"/>
      <c r="K111" s="719"/>
      <c r="L111" s="626"/>
      <c r="M111" s="626"/>
      <c r="N111" s="626"/>
      <c r="O111" s="626"/>
      <c r="P111" s="644"/>
      <c r="Q111" s="779"/>
      <c r="R111" s="634"/>
      <c r="S111" s="87" t="s">
        <v>431</v>
      </c>
      <c r="T111" s="194">
        <v>0</v>
      </c>
      <c r="U111" s="194">
        <v>0.5</v>
      </c>
      <c r="V111" s="194">
        <v>0.5</v>
      </c>
      <c r="W111" s="194">
        <v>0</v>
      </c>
      <c r="X111" s="309">
        <v>1</v>
      </c>
      <c r="Y111" s="309">
        <f t="shared" si="3"/>
        <v>1</v>
      </c>
      <c r="Z111" s="64" t="s">
        <v>423</v>
      </c>
      <c r="AA111" s="66" t="s">
        <v>138</v>
      </c>
      <c r="AB111" s="643"/>
    </row>
    <row r="112" spans="1:28" s="44" customFormat="1" ht="84.75" customHeight="1" x14ac:dyDescent="0.2">
      <c r="A112" s="673"/>
      <c r="B112" s="625"/>
      <c r="C112" s="625"/>
      <c r="D112" s="625"/>
      <c r="E112" s="76"/>
      <c r="F112" s="625"/>
      <c r="G112" s="625"/>
      <c r="H112" s="91"/>
      <c r="I112" s="646"/>
      <c r="J112" s="822"/>
      <c r="K112" s="622" t="s">
        <v>432</v>
      </c>
      <c r="L112" s="665">
        <v>1</v>
      </c>
      <c r="M112" s="665">
        <v>1</v>
      </c>
      <c r="N112" s="665">
        <v>1</v>
      </c>
      <c r="O112" s="665">
        <v>1</v>
      </c>
      <c r="P112" s="765">
        <v>1</v>
      </c>
      <c r="Q112" s="656">
        <v>1</v>
      </c>
      <c r="R112" s="633" t="s">
        <v>433</v>
      </c>
      <c r="S112" s="87" t="s">
        <v>434</v>
      </c>
      <c r="T112" s="194">
        <v>0.25</v>
      </c>
      <c r="U112" s="194">
        <v>0.25</v>
      </c>
      <c r="V112" s="194">
        <v>0.25</v>
      </c>
      <c r="W112" s="194">
        <v>0.25</v>
      </c>
      <c r="X112" s="309">
        <v>1</v>
      </c>
      <c r="Y112" s="309">
        <f t="shared" si="3"/>
        <v>1</v>
      </c>
      <c r="Z112" s="64" t="s">
        <v>423</v>
      </c>
      <c r="AA112" s="66" t="s">
        <v>138</v>
      </c>
      <c r="AB112" s="643"/>
    </row>
    <row r="113" spans="1:28" s="44" customFormat="1" ht="175.5" customHeight="1" x14ac:dyDescent="0.2">
      <c r="A113" s="673"/>
      <c r="B113" s="189"/>
      <c r="C113" s="625"/>
      <c r="D113" s="625"/>
      <c r="E113" s="76"/>
      <c r="F113" s="625"/>
      <c r="G113" s="189"/>
      <c r="H113" s="91"/>
      <c r="I113" s="646"/>
      <c r="J113" s="822"/>
      <c r="K113" s="624"/>
      <c r="L113" s="667"/>
      <c r="M113" s="667"/>
      <c r="N113" s="667"/>
      <c r="O113" s="667"/>
      <c r="P113" s="767"/>
      <c r="Q113" s="658"/>
      <c r="R113" s="634"/>
      <c r="S113" s="87" t="s">
        <v>422</v>
      </c>
      <c r="T113" s="194"/>
      <c r="U113" s="194"/>
      <c r="V113" s="194"/>
      <c r="W113" s="194"/>
      <c r="X113" s="309">
        <v>1</v>
      </c>
      <c r="Y113" s="309">
        <v>1</v>
      </c>
      <c r="Z113" s="64"/>
      <c r="AA113" s="66"/>
      <c r="AB113" s="644"/>
    </row>
    <row r="114" spans="1:28" s="44" customFormat="1" ht="170.25" customHeight="1" x14ac:dyDescent="0.2">
      <c r="A114" s="673"/>
      <c r="B114" s="684" t="s">
        <v>435</v>
      </c>
      <c r="C114" s="625"/>
      <c r="D114" s="625"/>
      <c r="E114" s="76"/>
      <c r="F114" s="625"/>
      <c r="G114" s="684" t="s">
        <v>98</v>
      </c>
      <c r="H114" s="91"/>
      <c r="I114" s="646"/>
      <c r="J114" s="822"/>
      <c r="K114" s="622" t="s">
        <v>36</v>
      </c>
      <c r="L114" s="665">
        <v>0.25</v>
      </c>
      <c r="M114" s="665">
        <v>0.25</v>
      </c>
      <c r="N114" s="665">
        <v>0.25</v>
      </c>
      <c r="O114" s="665">
        <v>0.25</v>
      </c>
      <c r="P114" s="765">
        <v>0.1</v>
      </c>
      <c r="Q114" s="656">
        <v>1</v>
      </c>
      <c r="R114" s="633" t="s">
        <v>436</v>
      </c>
      <c r="S114" s="87" t="s">
        <v>437</v>
      </c>
      <c r="T114" s="194">
        <v>0.25</v>
      </c>
      <c r="U114" s="194">
        <v>0.25</v>
      </c>
      <c r="V114" s="194">
        <v>0.25</v>
      </c>
      <c r="W114" s="194">
        <v>0.25</v>
      </c>
      <c r="X114" s="309">
        <v>1</v>
      </c>
      <c r="Y114" s="309">
        <v>1</v>
      </c>
      <c r="Z114" s="64" t="s">
        <v>423</v>
      </c>
      <c r="AA114" s="66" t="s">
        <v>138</v>
      </c>
      <c r="AB114" s="471" t="s">
        <v>801</v>
      </c>
    </row>
    <row r="115" spans="1:28" s="44" customFormat="1" ht="58.5" customHeight="1" x14ac:dyDescent="0.2">
      <c r="A115" s="673"/>
      <c r="B115" s="685"/>
      <c r="C115" s="625"/>
      <c r="D115" s="625"/>
      <c r="E115" s="76"/>
      <c r="F115" s="625"/>
      <c r="G115" s="685"/>
      <c r="H115" s="91"/>
      <c r="I115" s="646"/>
      <c r="J115" s="822"/>
      <c r="K115" s="623"/>
      <c r="L115" s="666"/>
      <c r="M115" s="666"/>
      <c r="N115" s="666"/>
      <c r="O115" s="666"/>
      <c r="P115" s="766"/>
      <c r="Q115" s="657"/>
      <c r="R115" s="777"/>
      <c r="S115" s="87" t="s">
        <v>438</v>
      </c>
      <c r="T115" s="194">
        <v>0.25</v>
      </c>
      <c r="U115" s="194">
        <v>0.25</v>
      </c>
      <c r="V115" s="194">
        <v>0.25</v>
      </c>
      <c r="W115" s="194">
        <v>0.25</v>
      </c>
      <c r="X115" s="309">
        <v>0.75</v>
      </c>
      <c r="Y115" s="309">
        <f>X115/SUM(T115:W115)</f>
        <v>0.75</v>
      </c>
      <c r="Z115" s="64" t="s">
        <v>423</v>
      </c>
      <c r="AA115" s="66" t="s">
        <v>138</v>
      </c>
      <c r="AB115" s="472"/>
    </row>
    <row r="116" spans="1:28" s="44" customFormat="1" ht="58.5" customHeight="1" x14ac:dyDescent="0.2">
      <c r="A116" s="673"/>
      <c r="B116" s="685"/>
      <c r="C116" s="625"/>
      <c r="D116" s="625"/>
      <c r="E116" s="76"/>
      <c r="F116" s="625"/>
      <c r="G116" s="685"/>
      <c r="H116" s="91"/>
      <c r="I116" s="646"/>
      <c r="J116" s="822"/>
      <c r="K116" s="623"/>
      <c r="L116" s="666"/>
      <c r="M116" s="666"/>
      <c r="N116" s="666"/>
      <c r="O116" s="666"/>
      <c r="P116" s="766"/>
      <c r="Q116" s="657"/>
      <c r="R116" s="777"/>
      <c r="S116" s="87" t="s">
        <v>439</v>
      </c>
      <c r="T116" s="192">
        <v>0.5</v>
      </c>
      <c r="U116" s="192">
        <v>0.5</v>
      </c>
      <c r="V116" s="192">
        <v>0</v>
      </c>
      <c r="W116" s="192">
        <v>0</v>
      </c>
      <c r="X116" s="309">
        <v>0.75</v>
      </c>
      <c r="Y116" s="309">
        <v>1</v>
      </c>
      <c r="Z116" s="64" t="s">
        <v>423</v>
      </c>
      <c r="AA116" s="66" t="s">
        <v>138</v>
      </c>
      <c r="AB116" s="472"/>
    </row>
    <row r="117" spans="1:28" s="44" customFormat="1" ht="58.5" customHeight="1" x14ac:dyDescent="0.2">
      <c r="A117" s="673"/>
      <c r="B117" s="685"/>
      <c r="C117" s="625"/>
      <c r="D117" s="625"/>
      <c r="E117" s="76"/>
      <c r="F117" s="625"/>
      <c r="G117" s="685"/>
      <c r="H117" s="91"/>
      <c r="I117" s="646"/>
      <c r="J117" s="822"/>
      <c r="K117" s="623"/>
      <c r="L117" s="666"/>
      <c r="M117" s="666"/>
      <c r="N117" s="666"/>
      <c r="O117" s="666"/>
      <c r="P117" s="766"/>
      <c r="Q117" s="657"/>
      <c r="R117" s="777"/>
      <c r="S117" s="87" t="s">
        <v>440</v>
      </c>
      <c r="T117" s="192">
        <v>0</v>
      </c>
      <c r="U117" s="192">
        <v>0.5</v>
      </c>
      <c r="V117" s="192">
        <v>0.5</v>
      </c>
      <c r="W117" s="192">
        <v>0</v>
      </c>
      <c r="X117" s="309">
        <v>1</v>
      </c>
      <c r="Y117" s="309">
        <v>1</v>
      </c>
      <c r="Z117" s="64" t="s">
        <v>423</v>
      </c>
      <c r="AA117" s="66" t="s">
        <v>138</v>
      </c>
      <c r="AB117" s="472"/>
    </row>
    <row r="118" spans="1:28" s="44" customFormat="1" ht="58.5" customHeight="1" x14ac:dyDescent="0.2">
      <c r="A118" s="673"/>
      <c r="B118" s="685"/>
      <c r="C118" s="625"/>
      <c r="D118" s="625"/>
      <c r="E118" s="76"/>
      <c r="F118" s="625"/>
      <c r="G118" s="685"/>
      <c r="H118" s="91"/>
      <c r="I118" s="646"/>
      <c r="J118" s="822"/>
      <c r="K118" s="623"/>
      <c r="L118" s="666"/>
      <c r="M118" s="666"/>
      <c r="N118" s="666"/>
      <c r="O118" s="666"/>
      <c r="P118" s="766"/>
      <c r="Q118" s="657"/>
      <c r="R118" s="777"/>
      <c r="S118" s="87" t="s">
        <v>441</v>
      </c>
      <c r="T118" s="194">
        <v>0.25</v>
      </c>
      <c r="U118" s="194">
        <v>0.25</v>
      </c>
      <c r="V118" s="194">
        <v>0.25</v>
      </c>
      <c r="W118" s="194">
        <v>0.25</v>
      </c>
      <c r="X118" s="309">
        <v>1</v>
      </c>
      <c r="Y118" s="309">
        <v>1</v>
      </c>
      <c r="Z118" s="64" t="s">
        <v>423</v>
      </c>
      <c r="AA118" s="66" t="s">
        <v>138</v>
      </c>
      <c r="AB118" s="472"/>
    </row>
    <row r="119" spans="1:28" s="44" customFormat="1" ht="58.5" customHeight="1" x14ac:dyDescent="0.2">
      <c r="A119" s="673"/>
      <c r="B119" s="685"/>
      <c r="C119" s="625"/>
      <c r="D119" s="625"/>
      <c r="E119" s="76"/>
      <c r="F119" s="625"/>
      <c r="G119" s="685"/>
      <c r="H119" s="91"/>
      <c r="I119" s="646"/>
      <c r="J119" s="822"/>
      <c r="K119" s="623"/>
      <c r="L119" s="666"/>
      <c r="M119" s="666"/>
      <c r="N119" s="666"/>
      <c r="O119" s="666"/>
      <c r="P119" s="766"/>
      <c r="Q119" s="657"/>
      <c r="R119" s="777"/>
      <c r="S119" s="87" t="s">
        <v>442</v>
      </c>
      <c r="T119" s="194">
        <v>0.25</v>
      </c>
      <c r="U119" s="194">
        <v>0.25</v>
      </c>
      <c r="V119" s="194">
        <v>0.25</v>
      </c>
      <c r="W119" s="194">
        <v>0.25</v>
      </c>
      <c r="X119" s="309">
        <v>1</v>
      </c>
      <c r="Y119" s="309">
        <v>1</v>
      </c>
      <c r="Z119" s="64" t="s">
        <v>423</v>
      </c>
      <c r="AA119" s="66" t="s">
        <v>138</v>
      </c>
      <c r="AB119" s="472"/>
    </row>
    <row r="120" spans="1:28" s="44" customFormat="1" ht="58.5" customHeight="1" x14ac:dyDescent="0.2">
      <c r="A120" s="673"/>
      <c r="B120" s="685"/>
      <c r="C120" s="625"/>
      <c r="D120" s="625"/>
      <c r="E120" s="76"/>
      <c r="F120" s="625"/>
      <c r="G120" s="685"/>
      <c r="H120" s="91"/>
      <c r="I120" s="646"/>
      <c r="J120" s="822"/>
      <c r="K120" s="623"/>
      <c r="L120" s="666"/>
      <c r="M120" s="666"/>
      <c r="N120" s="666"/>
      <c r="O120" s="666"/>
      <c r="P120" s="766"/>
      <c r="Q120" s="657"/>
      <c r="R120" s="777"/>
      <c r="S120" s="87" t="s">
        <v>443</v>
      </c>
      <c r="T120" s="192">
        <v>0</v>
      </c>
      <c r="U120" s="192">
        <v>1</v>
      </c>
      <c r="V120" s="192">
        <v>0</v>
      </c>
      <c r="W120" s="192">
        <v>0</v>
      </c>
      <c r="X120" s="309">
        <v>1</v>
      </c>
      <c r="Y120" s="309">
        <v>1</v>
      </c>
      <c r="Z120" s="64" t="s">
        <v>423</v>
      </c>
      <c r="AA120" s="66" t="s">
        <v>138</v>
      </c>
      <c r="AB120" s="472"/>
    </row>
    <row r="121" spans="1:28" s="44" customFormat="1" ht="58.5" customHeight="1" x14ac:dyDescent="0.2">
      <c r="A121" s="673"/>
      <c r="B121" s="685"/>
      <c r="C121" s="625"/>
      <c r="D121" s="625"/>
      <c r="E121" s="76"/>
      <c r="F121" s="625"/>
      <c r="G121" s="685"/>
      <c r="H121" s="91"/>
      <c r="I121" s="646"/>
      <c r="J121" s="822"/>
      <c r="K121" s="623"/>
      <c r="L121" s="666"/>
      <c r="M121" s="666"/>
      <c r="N121" s="666"/>
      <c r="O121" s="666"/>
      <c r="P121" s="766"/>
      <c r="Q121" s="657"/>
      <c r="R121" s="634"/>
      <c r="S121" s="87" t="s">
        <v>444</v>
      </c>
      <c r="T121" s="194">
        <v>0.25</v>
      </c>
      <c r="U121" s="194">
        <v>0.25</v>
      </c>
      <c r="V121" s="194">
        <v>0.25</v>
      </c>
      <c r="W121" s="194">
        <v>0.25</v>
      </c>
      <c r="X121" s="309">
        <v>1</v>
      </c>
      <c r="Y121" s="309">
        <v>1</v>
      </c>
      <c r="Z121" s="64" t="s">
        <v>423</v>
      </c>
      <c r="AA121" s="66" t="s">
        <v>138</v>
      </c>
      <c r="AB121" s="472"/>
    </row>
    <row r="122" spans="1:28" s="44" customFormat="1" ht="58.5" customHeight="1" x14ac:dyDescent="0.2">
      <c r="A122" s="673"/>
      <c r="B122" s="685"/>
      <c r="C122" s="625"/>
      <c r="D122" s="625"/>
      <c r="E122" s="76"/>
      <c r="F122" s="625"/>
      <c r="G122" s="685"/>
      <c r="H122" s="91"/>
      <c r="I122" s="646"/>
      <c r="J122" s="822"/>
      <c r="K122" s="623"/>
      <c r="L122" s="666"/>
      <c r="M122" s="666"/>
      <c r="N122" s="666"/>
      <c r="O122" s="666"/>
      <c r="P122" s="766"/>
      <c r="Q122" s="657"/>
      <c r="R122" s="191" t="s">
        <v>445</v>
      </c>
      <c r="S122" s="87" t="s">
        <v>446</v>
      </c>
      <c r="T122" s="192">
        <v>0</v>
      </c>
      <c r="U122" s="192">
        <v>0.5</v>
      </c>
      <c r="V122" s="192">
        <v>0.5</v>
      </c>
      <c r="W122" s="192">
        <v>0</v>
      </c>
      <c r="X122" s="309">
        <v>1</v>
      </c>
      <c r="Y122" s="309">
        <v>1</v>
      </c>
      <c r="Z122" s="64" t="s">
        <v>423</v>
      </c>
      <c r="AA122" s="66" t="s">
        <v>138</v>
      </c>
      <c r="AB122" s="472"/>
    </row>
    <row r="123" spans="1:28" s="44" customFormat="1" ht="76.5" customHeight="1" x14ac:dyDescent="0.2">
      <c r="A123" s="674"/>
      <c r="B123" s="686"/>
      <c r="C123" s="626"/>
      <c r="D123" s="626"/>
      <c r="E123" s="78"/>
      <c r="F123" s="626"/>
      <c r="G123" s="686"/>
      <c r="H123" s="230"/>
      <c r="I123" s="647"/>
      <c r="J123" s="823"/>
      <c r="K123" s="624"/>
      <c r="L123" s="667"/>
      <c r="M123" s="667"/>
      <c r="N123" s="667"/>
      <c r="O123" s="667"/>
      <c r="P123" s="767"/>
      <c r="Q123" s="658"/>
      <c r="R123" s="191" t="s">
        <v>447</v>
      </c>
      <c r="S123" s="87" t="s">
        <v>448</v>
      </c>
      <c r="T123" s="194">
        <v>0.25</v>
      </c>
      <c r="U123" s="194">
        <v>0.25</v>
      </c>
      <c r="V123" s="194">
        <v>0.25</v>
      </c>
      <c r="W123" s="194">
        <v>0.25</v>
      </c>
      <c r="X123" s="309">
        <v>1</v>
      </c>
      <c r="Y123" s="309">
        <v>1</v>
      </c>
      <c r="Z123" s="64" t="s">
        <v>423</v>
      </c>
      <c r="AA123" s="66" t="s">
        <v>138</v>
      </c>
      <c r="AB123" s="473"/>
    </row>
    <row r="124" spans="1:28" s="44" customFormat="1" ht="58.5" customHeight="1" x14ac:dyDescent="0.2">
      <c r="A124" s="89" t="s">
        <v>24</v>
      </c>
      <c r="B124" s="625" t="s">
        <v>435</v>
      </c>
      <c r="C124" s="641">
        <v>31</v>
      </c>
      <c r="D124" s="625" t="s">
        <v>70</v>
      </c>
      <c r="E124" s="72"/>
      <c r="F124" s="641">
        <v>3</v>
      </c>
      <c r="G124" s="641" t="s">
        <v>98</v>
      </c>
      <c r="H124" s="176"/>
      <c r="I124" s="682" t="s">
        <v>90</v>
      </c>
      <c r="J124" s="680">
        <v>296140</v>
      </c>
      <c r="K124" s="622" t="s">
        <v>34</v>
      </c>
      <c r="L124" s="665">
        <v>0.25</v>
      </c>
      <c r="M124" s="665">
        <v>0.25</v>
      </c>
      <c r="N124" s="665">
        <v>0.25</v>
      </c>
      <c r="O124" s="665">
        <v>0.25</v>
      </c>
      <c r="P124" s="818">
        <v>0.3</v>
      </c>
      <c r="Q124" s="656">
        <v>1</v>
      </c>
      <c r="R124" s="630" t="s">
        <v>467</v>
      </c>
      <c r="S124" s="87" t="s">
        <v>449</v>
      </c>
      <c r="T124" s="194">
        <v>0</v>
      </c>
      <c r="U124" s="194">
        <v>0.1</v>
      </c>
      <c r="V124" s="194">
        <v>0.45</v>
      </c>
      <c r="W124" s="194">
        <v>0.45</v>
      </c>
      <c r="X124" s="309">
        <v>1</v>
      </c>
      <c r="Y124" s="309">
        <f>X124/SUM(T124:W124)</f>
        <v>1</v>
      </c>
      <c r="Z124" s="64" t="s">
        <v>450</v>
      </c>
      <c r="AA124" s="69" t="s">
        <v>139</v>
      </c>
      <c r="AB124" s="653" t="s">
        <v>796</v>
      </c>
    </row>
    <row r="125" spans="1:28" s="44" customFormat="1" ht="93" customHeight="1" x14ac:dyDescent="0.2">
      <c r="A125" s="90"/>
      <c r="B125" s="625"/>
      <c r="C125" s="625"/>
      <c r="D125" s="625"/>
      <c r="E125" s="76"/>
      <c r="F125" s="625"/>
      <c r="G125" s="625"/>
      <c r="H125" s="91"/>
      <c r="I125" s="683"/>
      <c r="J125" s="681"/>
      <c r="K125" s="624"/>
      <c r="L125" s="667"/>
      <c r="M125" s="667"/>
      <c r="N125" s="667"/>
      <c r="O125" s="667"/>
      <c r="P125" s="819"/>
      <c r="Q125" s="657"/>
      <c r="R125" s="631"/>
      <c r="S125" s="87" t="s">
        <v>451</v>
      </c>
      <c r="T125" s="194">
        <v>0</v>
      </c>
      <c r="U125" s="194">
        <v>0.1</v>
      </c>
      <c r="V125" s="194">
        <v>0.45</v>
      </c>
      <c r="W125" s="194">
        <v>0.45</v>
      </c>
      <c r="X125" s="309">
        <v>1</v>
      </c>
      <c r="Y125" s="309">
        <v>1</v>
      </c>
      <c r="Z125" s="64" t="s">
        <v>450</v>
      </c>
      <c r="AA125" s="69" t="s">
        <v>139</v>
      </c>
      <c r="AB125" s="655"/>
    </row>
    <row r="126" spans="1:28" s="44" customFormat="1" ht="58.5" customHeight="1" x14ac:dyDescent="0.2">
      <c r="A126" s="89" t="s">
        <v>24</v>
      </c>
      <c r="B126" s="625"/>
      <c r="C126" s="625"/>
      <c r="D126" s="625"/>
      <c r="E126" s="76"/>
      <c r="F126" s="625"/>
      <c r="G126" s="625"/>
      <c r="H126" s="91"/>
      <c r="I126" s="683"/>
      <c r="J126" s="681"/>
      <c r="K126" s="622" t="s">
        <v>146</v>
      </c>
      <c r="L126" s="665">
        <v>0.25</v>
      </c>
      <c r="M126" s="665">
        <v>0.25</v>
      </c>
      <c r="N126" s="665">
        <v>0.25</v>
      </c>
      <c r="O126" s="665">
        <v>0.25</v>
      </c>
      <c r="P126" s="662">
        <v>4</v>
      </c>
      <c r="Q126" s="656">
        <v>1</v>
      </c>
      <c r="R126" s="631"/>
      <c r="S126" s="87" t="s">
        <v>452</v>
      </c>
      <c r="T126" s="194">
        <v>0</v>
      </c>
      <c r="U126" s="194">
        <v>0</v>
      </c>
      <c r="V126" s="194">
        <v>0.5</v>
      </c>
      <c r="W126" s="194">
        <v>0.5</v>
      </c>
      <c r="X126" s="309">
        <v>1</v>
      </c>
      <c r="Y126" s="309">
        <v>1</v>
      </c>
      <c r="Z126" s="64" t="s">
        <v>450</v>
      </c>
      <c r="AA126" s="69" t="s">
        <v>139</v>
      </c>
      <c r="AB126" s="659" t="s">
        <v>797</v>
      </c>
    </row>
    <row r="127" spans="1:28" s="44" customFormat="1" ht="58.5" customHeight="1" x14ac:dyDescent="0.2">
      <c r="A127" s="92"/>
      <c r="B127" s="625"/>
      <c r="C127" s="625"/>
      <c r="D127" s="625"/>
      <c r="E127" s="76"/>
      <c r="F127" s="625"/>
      <c r="G127" s="625"/>
      <c r="H127" s="91"/>
      <c r="I127" s="683"/>
      <c r="J127" s="681"/>
      <c r="K127" s="623"/>
      <c r="L127" s="666"/>
      <c r="M127" s="666"/>
      <c r="N127" s="666"/>
      <c r="O127" s="666"/>
      <c r="P127" s="663"/>
      <c r="Q127" s="657"/>
      <c r="R127" s="631"/>
      <c r="S127" s="87" t="s">
        <v>453</v>
      </c>
      <c r="T127" s="194">
        <v>0</v>
      </c>
      <c r="U127" s="194">
        <v>0</v>
      </c>
      <c r="V127" s="194">
        <v>0.5</v>
      </c>
      <c r="W127" s="194">
        <v>0.5</v>
      </c>
      <c r="X127" s="309">
        <v>1</v>
      </c>
      <c r="Y127" s="309">
        <v>1</v>
      </c>
      <c r="Z127" s="64" t="s">
        <v>450</v>
      </c>
      <c r="AA127" s="69" t="s">
        <v>139</v>
      </c>
      <c r="AB127" s="660"/>
    </row>
    <row r="128" spans="1:28" s="44" customFormat="1" ht="58.5" customHeight="1" x14ac:dyDescent="0.2">
      <c r="A128" s="92"/>
      <c r="B128" s="625"/>
      <c r="C128" s="625"/>
      <c r="D128" s="625"/>
      <c r="E128" s="76"/>
      <c r="F128" s="625"/>
      <c r="G128" s="625"/>
      <c r="H128" s="91"/>
      <c r="I128" s="683"/>
      <c r="J128" s="681"/>
      <c r="K128" s="623"/>
      <c r="L128" s="666"/>
      <c r="M128" s="666"/>
      <c r="N128" s="666"/>
      <c r="O128" s="666"/>
      <c r="P128" s="663"/>
      <c r="Q128" s="657"/>
      <c r="R128" s="631"/>
      <c r="S128" s="87" t="s">
        <v>454</v>
      </c>
      <c r="T128" s="194">
        <v>0</v>
      </c>
      <c r="U128" s="194">
        <v>0</v>
      </c>
      <c r="V128" s="194">
        <v>0.5</v>
      </c>
      <c r="W128" s="194">
        <v>0.5</v>
      </c>
      <c r="X128" s="309">
        <v>1</v>
      </c>
      <c r="Y128" s="309">
        <v>1</v>
      </c>
      <c r="Z128" s="64" t="s">
        <v>450</v>
      </c>
      <c r="AA128" s="69" t="s">
        <v>139</v>
      </c>
      <c r="AB128" s="660"/>
    </row>
    <row r="129" spans="1:216" s="44" customFormat="1" ht="58.5" customHeight="1" x14ac:dyDescent="0.2">
      <c r="A129" s="92"/>
      <c r="B129" s="625"/>
      <c r="C129" s="625"/>
      <c r="D129" s="625"/>
      <c r="E129" s="76"/>
      <c r="F129" s="625"/>
      <c r="G129" s="625"/>
      <c r="H129" s="91"/>
      <c r="I129" s="683"/>
      <c r="J129" s="681"/>
      <c r="K129" s="623"/>
      <c r="L129" s="666"/>
      <c r="M129" s="666"/>
      <c r="N129" s="666"/>
      <c r="O129" s="666"/>
      <c r="P129" s="663"/>
      <c r="Q129" s="657"/>
      <c r="R129" s="631"/>
      <c r="S129" s="62" t="s">
        <v>455</v>
      </c>
      <c r="T129" s="194">
        <v>0.25</v>
      </c>
      <c r="U129" s="194">
        <v>0.25</v>
      </c>
      <c r="V129" s="194">
        <v>0.25</v>
      </c>
      <c r="W129" s="194">
        <v>0.25</v>
      </c>
      <c r="X129" s="309">
        <v>1</v>
      </c>
      <c r="Y129" s="309">
        <v>1</v>
      </c>
      <c r="Z129" s="64" t="s">
        <v>450</v>
      </c>
      <c r="AA129" s="69" t="s">
        <v>139</v>
      </c>
      <c r="AB129" s="660"/>
    </row>
    <row r="130" spans="1:216" s="44" customFormat="1" ht="58.5" customHeight="1" x14ac:dyDescent="0.2">
      <c r="A130" s="92"/>
      <c r="B130" s="625"/>
      <c r="C130" s="625"/>
      <c r="D130" s="625"/>
      <c r="E130" s="76"/>
      <c r="F130" s="625"/>
      <c r="G130" s="625"/>
      <c r="H130" s="91"/>
      <c r="I130" s="683"/>
      <c r="J130" s="681"/>
      <c r="K130" s="623"/>
      <c r="L130" s="666"/>
      <c r="M130" s="666"/>
      <c r="N130" s="666"/>
      <c r="O130" s="666"/>
      <c r="P130" s="663"/>
      <c r="Q130" s="657"/>
      <c r="R130" s="631"/>
      <c r="S130" s="62" t="s">
        <v>456</v>
      </c>
      <c r="T130" s="194">
        <v>0.25</v>
      </c>
      <c r="U130" s="194">
        <v>0.25</v>
      </c>
      <c r="V130" s="194">
        <v>0.25</v>
      </c>
      <c r="W130" s="194">
        <v>0.25</v>
      </c>
      <c r="X130" s="309">
        <v>0.5</v>
      </c>
      <c r="Y130" s="309">
        <v>0.5</v>
      </c>
      <c r="Z130" s="64" t="s">
        <v>450</v>
      </c>
      <c r="AA130" s="69" t="s">
        <v>139</v>
      </c>
      <c r="AB130" s="660"/>
    </row>
    <row r="131" spans="1:216" s="44" customFormat="1" ht="58.5" customHeight="1" x14ac:dyDescent="0.2">
      <c r="A131" s="92"/>
      <c r="B131" s="625"/>
      <c r="C131" s="625"/>
      <c r="D131" s="625"/>
      <c r="E131" s="76"/>
      <c r="F131" s="625"/>
      <c r="G131" s="625"/>
      <c r="H131" s="91"/>
      <c r="I131" s="683"/>
      <c r="J131" s="681"/>
      <c r="K131" s="623"/>
      <c r="L131" s="666"/>
      <c r="M131" s="666"/>
      <c r="N131" s="666"/>
      <c r="O131" s="666"/>
      <c r="P131" s="663"/>
      <c r="Q131" s="657"/>
      <c r="R131" s="631"/>
      <c r="S131" s="62" t="s">
        <v>457</v>
      </c>
      <c r="T131" s="194">
        <v>0.25</v>
      </c>
      <c r="U131" s="194">
        <v>0.25</v>
      </c>
      <c r="V131" s="194">
        <v>0.25</v>
      </c>
      <c r="W131" s="194">
        <v>0.25</v>
      </c>
      <c r="X131" s="309">
        <v>1</v>
      </c>
      <c r="Y131" s="309">
        <v>1</v>
      </c>
      <c r="Z131" s="64" t="s">
        <v>450</v>
      </c>
      <c r="AA131" s="69" t="s">
        <v>139</v>
      </c>
      <c r="AB131" s="660"/>
    </row>
    <row r="132" spans="1:216" s="44" customFormat="1" ht="85.5" x14ac:dyDescent="0.2">
      <c r="A132" s="90"/>
      <c r="B132" s="625"/>
      <c r="C132" s="625"/>
      <c r="D132" s="625"/>
      <c r="E132" s="76"/>
      <c r="F132" s="625"/>
      <c r="G132" s="625"/>
      <c r="H132" s="91"/>
      <c r="I132" s="683"/>
      <c r="J132" s="681"/>
      <c r="K132" s="624"/>
      <c r="L132" s="667"/>
      <c r="M132" s="667"/>
      <c r="N132" s="667"/>
      <c r="O132" s="667"/>
      <c r="P132" s="664"/>
      <c r="Q132" s="658"/>
      <c r="R132" s="632"/>
      <c r="S132" s="62" t="s">
        <v>458</v>
      </c>
      <c r="T132" s="194">
        <v>0.25</v>
      </c>
      <c r="U132" s="194">
        <v>0.25</v>
      </c>
      <c r="V132" s="194">
        <v>0.25</v>
      </c>
      <c r="W132" s="194">
        <v>0.25</v>
      </c>
      <c r="X132" s="309">
        <v>1</v>
      </c>
      <c r="Y132" s="309">
        <v>1</v>
      </c>
      <c r="Z132" s="64" t="s">
        <v>450</v>
      </c>
      <c r="AA132" s="69" t="s">
        <v>139</v>
      </c>
      <c r="AB132" s="661"/>
    </row>
    <row r="133" spans="1:216" s="44" customFormat="1" ht="58.5" customHeight="1" x14ac:dyDescent="0.2">
      <c r="A133" s="89" t="s">
        <v>24</v>
      </c>
      <c r="B133" s="625"/>
      <c r="C133" s="625"/>
      <c r="D133" s="625"/>
      <c r="E133" s="76"/>
      <c r="F133" s="625"/>
      <c r="G133" s="625"/>
      <c r="H133" s="91"/>
      <c r="I133" s="683"/>
      <c r="J133" s="681"/>
      <c r="K133" s="622" t="s">
        <v>37</v>
      </c>
      <c r="L133" s="616">
        <v>0.25</v>
      </c>
      <c r="M133" s="616">
        <v>0.25</v>
      </c>
      <c r="N133" s="616">
        <v>0.25</v>
      </c>
      <c r="O133" s="616">
        <v>0.25</v>
      </c>
      <c r="P133" s="793">
        <v>0.5</v>
      </c>
      <c r="Q133" s="778">
        <v>1</v>
      </c>
      <c r="R133" s="630" t="s">
        <v>606</v>
      </c>
      <c r="S133" s="62" t="s">
        <v>607</v>
      </c>
      <c r="T133" s="194">
        <v>0.25</v>
      </c>
      <c r="U133" s="194">
        <v>0.25</v>
      </c>
      <c r="V133" s="194">
        <v>0.25</v>
      </c>
      <c r="W133" s="194">
        <v>0.25</v>
      </c>
      <c r="X133" s="309">
        <v>0</v>
      </c>
      <c r="Y133" s="309">
        <v>0</v>
      </c>
      <c r="Z133" s="64" t="s">
        <v>608</v>
      </c>
      <c r="AA133" s="69" t="s">
        <v>140</v>
      </c>
      <c r="AB133" s="627" t="s">
        <v>842</v>
      </c>
    </row>
    <row r="134" spans="1:216" s="44" customFormat="1" ht="58.5" customHeight="1" x14ac:dyDescent="0.2">
      <c r="A134" s="92"/>
      <c r="B134" s="625"/>
      <c r="C134" s="625"/>
      <c r="D134" s="625"/>
      <c r="E134" s="76"/>
      <c r="F134" s="625"/>
      <c r="G134" s="625"/>
      <c r="H134" s="91"/>
      <c r="I134" s="683"/>
      <c r="J134" s="681"/>
      <c r="K134" s="623"/>
      <c r="L134" s="668"/>
      <c r="M134" s="668"/>
      <c r="N134" s="668"/>
      <c r="O134" s="668"/>
      <c r="P134" s="794"/>
      <c r="Q134" s="790"/>
      <c r="R134" s="631"/>
      <c r="S134" s="62" t="s">
        <v>609</v>
      </c>
      <c r="T134" s="194">
        <v>0.25</v>
      </c>
      <c r="U134" s="194">
        <v>0.25</v>
      </c>
      <c r="V134" s="194">
        <v>0.25</v>
      </c>
      <c r="W134" s="194">
        <v>0.25</v>
      </c>
      <c r="X134" s="309">
        <v>1</v>
      </c>
      <c r="Y134" s="309">
        <v>1</v>
      </c>
      <c r="Z134" s="64" t="s">
        <v>608</v>
      </c>
      <c r="AA134" s="69" t="s">
        <v>140</v>
      </c>
      <c r="AB134" s="628"/>
    </row>
    <row r="135" spans="1:216" s="44" customFormat="1" ht="58.5" customHeight="1" x14ac:dyDescent="0.2">
      <c r="A135" s="92"/>
      <c r="B135" s="625"/>
      <c r="C135" s="625"/>
      <c r="D135" s="625"/>
      <c r="E135" s="76"/>
      <c r="F135" s="625"/>
      <c r="G135" s="625"/>
      <c r="H135" s="91"/>
      <c r="I135" s="683"/>
      <c r="J135" s="681"/>
      <c r="K135" s="623"/>
      <c r="L135" s="668"/>
      <c r="M135" s="668"/>
      <c r="N135" s="668"/>
      <c r="O135" s="668"/>
      <c r="P135" s="794"/>
      <c r="Q135" s="790"/>
      <c r="R135" s="631"/>
      <c r="S135" s="62" t="s">
        <v>610</v>
      </c>
      <c r="T135" s="194">
        <v>0.25</v>
      </c>
      <c r="U135" s="194">
        <v>0.25</v>
      </c>
      <c r="V135" s="194">
        <v>0.25</v>
      </c>
      <c r="W135" s="194">
        <v>0.25</v>
      </c>
      <c r="X135" s="309">
        <v>1</v>
      </c>
      <c r="Y135" s="309">
        <v>1</v>
      </c>
      <c r="Z135" s="64" t="s">
        <v>611</v>
      </c>
      <c r="AA135" s="69" t="s">
        <v>130</v>
      </c>
      <c r="AB135" s="628"/>
    </row>
    <row r="136" spans="1:216" s="44" customFormat="1" ht="58.5" customHeight="1" x14ac:dyDescent="0.2">
      <c r="A136" s="92"/>
      <c r="B136" s="625"/>
      <c r="C136" s="625"/>
      <c r="D136" s="625"/>
      <c r="E136" s="76"/>
      <c r="F136" s="625"/>
      <c r="G136" s="625"/>
      <c r="H136" s="91"/>
      <c r="I136" s="683"/>
      <c r="J136" s="681"/>
      <c r="K136" s="623"/>
      <c r="L136" s="668"/>
      <c r="M136" s="668"/>
      <c r="N136" s="668"/>
      <c r="O136" s="668"/>
      <c r="P136" s="794"/>
      <c r="Q136" s="790"/>
      <c r="R136" s="631"/>
      <c r="S136" s="68" t="s">
        <v>612</v>
      </c>
      <c r="T136" s="194">
        <v>0</v>
      </c>
      <c r="U136" s="194">
        <v>0</v>
      </c>
      <c r="V136" s="194">
        <v>0.5</v>
      </c>
      <c r="W136" s="194">
        <v>0.5</v>
      </c>
      <c r="X136" s="309">
        <v>0.5</v>
      </c>
      <c r="Y136" s="309">
        <v>0.5</v>
      </c>
      <c r="Z136" s="63" t="s">
        <v>613</v>
      </c>
      <c r="AA136" s="69" t="s">
        <v>140</v>
      </c>
      <c r="AB136" s="628"/>
    </row>
    <row r="137" spans="1:216" s="44" customFormat="1" ht="74.25" customHeight="1" x14ac:dyDescent="0.2">
      <c r="A137" s="90"/>
      <c r="B137" s="625"/>
      <c r="C137" s="626"/>
      <c r="D137" s="625"/>
      <c r="E137" s="76"/>
      <c r="F137" s="626"/>
      <c r="G137" s="626"/>
      <c r="H137" s="91"/>
      <c r="I137" s="683"/>
      <c r="J137" s="681"/>
      <c r="K137" s="624"/>
      <c r="L137" s="617"/>
      <c r="M137" s="617"/>
      <c r="N137" s="617"/>
      <c r="O137" s="617"/>
      <c r="P137" s="795"/>
      <c r="Q137" s="779"/>
      <c r="R137" s="632"/>
      <c r="S137" s="62" t="s">
        <v>614</v>
      </c>
      <c r="T137" s="194">
        <v>0.25</v>
      </c>
      <c r="U137" s="194">
        <v>0.25</v>
      </c>
      <c r="V137" s="194">
        <v>0.25</v>
      </c>
      <c r="W137" s="194">
        <v>0.25</v>
      </c>
      <c r="X137" s="309">
        <v>1</v>
      </c>
      <c r="Y137" s="309">
        <v>1</v>
      </c>
      <c r="Z137" s="64" t="s">
        <v>608</v>
      </c>
      <c r="AA137" s="69" t="s">
        <v>140</v>
      </c>
      <c r="AB137" s="629"/>
    </row>
    <row r="138" spans="1:216" s="44" customFormat="1" ht="144" customHeight="1" x14ac:dyDescent="0.2">
      <c r="A138" s="193" t="s">
        <v>24</v>
      </c>
      <c r="B138" s="625"/>
      <c r="C138" s="191" t="s">
        <v>107</v>
      </c>
      <c r="D138" s="625"/>
      <c r="E138" s="76"/>
      <c r="F138" s="191"/>
      <c r="G138" s="187" t="s">
        <v>108</v>
      </c>
      <c r="H138" s="91"/>
      <c r="I138" s="683"/>
      <c r="J138" s="681"/>
      <c r="K138" s="468" t="s">
        <v>35</v>
      </c>
      <c r="L138" s="349">
        <v>500</v>
      </c>
      <c r="M138" s="349">
        <v>500</v>
      </c>
      <c r="N138" s="349">
        <v>500</v>
      </c>
      <c r="O138" s="349">
        <v>0.25</v>
      </c>
      <c r="P138" s="406">
        <v>2585</v>
      </c>
      <c r="Q138" s="183">
        <v>1</v>
      </c>
      <c r="R138" s="64" t="s">
        <v>467</v>
      </c>
      <c r="S138" s="178" t="s">
        <v>468</v>
      </c>
      <c r="T138" s="194">
        <v>0.1</v>
      </c>
      <c r="U138" s="194">
        <v>0.3</v>
      </c>
      <c r="V138" s="194">
        <v>0.3</v>
      </c>
      <c r="W138" s="194">
        <v>0.3</v>
      </c>
      <c r="X138" s="309">
        <v>1</v>
      </c>
      <c r="Y138" s="309">
        <v>1</v>
      </c>
      <c r="Z138" s="64" t="s">
        <v>498</v>
      </c>
      <c r="AA138" s="66" t="s">
        <v>111</v>
      </c>
      <c r="AB138" s="470" t="s">
        <v>702</v>
      </c>
    </row>
    <row r="139" spans="1:216" s="44" customFormat="1" ht="58.5" customHeight="1" x14ac:dyDescent="0.2">
      <c r="A139" s="672" t="s">
        <v>142</v>
      </c>
      <c r="B139" s="625"/>
      <c r="C139" s="641">
        <v>32</v>
      </c>
      <c r="D139" s="625"/>
      <c r="E139" s="76"/>
      <c r="F139" s="641">
        <v>4</v>
      </c>
      <c r="G139" s="625" t="s">
        <v>102</v>
      </c>
      <c r="H139" s="91"/>
      <c r="I139" s="683"/>
      <c r="J139" s="681"/>
      <c r="K139" s="622" t="s">
        <v>38</v>
      </c>
      <c r="L139" s="665">
        <v>0.25</v>
      </c>
      <c r="M139" s="665">
        <v>0.25</v>
      </c>
      <c r="N139" s="665">
        <v>0.25</v>
      </c>
      <c r="O139" s="665">
        <v>0.25</v>
      </c>
      <c r="P139" s="662">
        <v>116</v>
      </c>
      <c r="Q139" s="820">
        <v>1</v>
      </c>
      <c r="R139" s="774" t="s">
        <v>615</v>
      </c>
      <c r="S139" s="62" t="s">
        <v>459</v>
      </c>
      <c r="T139" s="81">
        <v>0.25</v>
      </c>
      <c r="U139" s="81">
        <v>0.25</v>
      </c>
      <c r="V139" s="81">
        <v>0.25</v>
      </c>
      <c r="W139" s="81">
        <v>0.25</v>
      </c>
      <c r="X139" s="309">
        <v>1</v>
      </c>
      <c r="Y139" s="309">
        <v>1</v>
      </c>
      <c r="Z139" s="64" t="s">
        <v>460</v>
      </c>
      <c r="AA139" s="69" t="s">
        <v>127</v>
      </c>
      <c r="AB139" s="610" t="s">
        <v>798</v>
      </c>
    </row>
    <row r="140" spans="1:216" s="44" customFormat="1" ht="58.5" customHeight="1" x14ac:dyDescent="0.2">
      <c r="A140" s="673"/>
      <c r="B140" s="625"/>
      <c r="C140" s="625"/>
      <c r="D140" s="625"/>
      <c r="E140" s="76"/>
      <c r="F140" s="625"/>
      <c r="G140" s="625"/>
      <c r="H140" s="91"/>
      <c r="I140" s="683"/>
      <c r="J140" s="681"/>
      <c r="K140" s="623"/>
      <c r="L140" s="666"/>
      <c r="M140" s="666"/>
      <c r="N140" s="666"/>
      <c r="O140" s="666"/>
      <c r="P140" s="663"/>
      <c r="Q140" s="663"/>
      <c r="R140" s="775"/>
      <c r="S140" s="62" t="s">
        <v>461</v>
      </c>
      <c r="T140" s="81">
        <v>0.25</v>
      </c>
      <c r="U140" s="81">
        <v>0.25</v>
      </c>
      <c r="V140" s="81">
        <v>0.25</v>
      </c>
      <c r="W140" s="81">
        <v>0.25</v>
      </c>
      <c r="X140" s="309">
        <v>0.75</v>
      </c>
      <c r="Y140" s="309">
        <f>X140/SUM(T140:W140)</f>
        <v>0.75</v>
      </c>
      <c r="Z140" s="64" t="s">
        <v>460</v>
      </c>
      <c r="AA140" s="69" t="s">
        <v>127</v>
      </c>
      <c r="AB140" s="611"/>
    </row>
    <row r="141" spans="1:216" s="44" customFormat="1" ht="58.5" customHeight="1" x14ac:dyDescent="0.2">
      <c r="A141" s="673"/>
      <c r="B141" s="625"/>
      <c r="C141" s="625"/>
      <c r="D141" s="625"/>
      <c r="E141" s="76"/>
      <c r="F141" s="625"/>
      <c r="G141" s="625"/>
      <c r="H141" s="91"/>
      <c r="I141" s="683"/>
      <c r="J141" s="681"/>
      <c r="K141" s="623"/>
      <c r="L141" s="666"/>
      <c r="M141" s="666"/>
      <c r="N141" s="666"/>
      <c r="O141" s="666"/>
      <c r="P141" s="663"/>
      <c r="Q141" s="663"/>
      <c r="R141" s="775"/>
      <c r="S141" s="62" t="s">
        <v>462</v>
      </c>
      <c r="T141" s="81">
        <v>0.25</v>
      </c>
      <c r="U141" s="81">
        <v>0.25</v>
      </c>
      <c r="V141" s="81">
        <v>0.25</v>
      </c>
      <c r="W141" s="81">
        <v>0.25</v>
      </c>
      <c r="X141" s="309">
        <v>0.75</v>
      </c>
      <c r="Y141" s="309">
        <f>X141/SUM(T141:W141)</f>
        <v>0.75</v>
      </c>
      <c r="Z141" s="64" t="s">
        <v>460</v>
      </c>
      <c r="AA141" s="69" t="s">
        <v>127</v>
      </c>
      <c r="AB141" s="611"/>
    </row>
    <row r="142" spans="1:216" s="44" customFormat="1" ht="58.5" customHeight="1" x14ac:dyDescent="0.2">
      <c r="A142" s="673" t="s">
        <v>24</v>
      </c>
      <c r="B142" s="625"/>
      <c r="C142" s="625">
        <v>31</v>
      </c>
      <c r="D142" s="625"/>
      <c r="E142" s="76"/>
      <c r="F142" s="625">
        <v>3</v>
      </c>
      <c r="G142" s="625"/>
      <c r="H142" s="91"/>
      <c r="I142" s="683"/>
      <c r="J142" s="681"/>
      <c r="K142" s="623"/>
      <c r="L142" s="666"/>
      <c r="M142" s="666"/>
      <c r="N142" s="666"/>
      <c r="O142" s="666"/>
      <c r="P142" s="663"/>
      <c r="Q142" s="663"/>
      <c r="R142" s="775"/>
      <c r="S142" s="62" t="s">
        <v>463</v>
      </c>
      <c r="T142" s="81">
        <v>1</v>
      </c>
      <c r="U142" s="81">
        <v>1</v>
      </c>
      <c r="V142" s="81">
        <v>1</v>
      </c>
      <c r="W142" s="81">
        <v>1</v>
      </c>
      <c r="X142" s="309"/>
      <c r="Y142" s="309"/>
      <c r="Z142" s="64" t="s">
        <v>464</v>
      </c>
      <c r="AA142" s="69" t="s">
        <v>465</v>
      </c>
      <c r="AB142" s="611"/>
    </row>
    <row r="143" spans="1:216" s="44" customFormat="1" ht="58.5" customHeight="1" x14ac:dyDescent="0.2">
      <c r="A143" s="673"/>
      <c r="B143" s="625"/>
      <c r="C143" s="625"/>
      <c r="D143" s="625"/>
      <c r="E143" s="76"/>
      <c r="F143" s="625"/>
      <c r="G143" s="625"/>
      <c r="H143" s="91"/>
      <c r="I143" s="683"/>
      <c r="J143" s="681"/>
      <c r="K143" s="623"/>
      <c r="L143" s="666"/>
      <c r="M143" s="666"/>
      <c r="N143" s="666"/>
      <c r="O143" s="666"/>
      <c r="P143" s="663"/>
      <c r="Q143" s="663"/>
      <c r="R143" s="775"/>
      <c r="S143" s="108" t="s">
        <v>466</v>
      </c>
      <c r="T143" s="184">
        <v>0.25</v>
      </c>
      <c r="U143" s="184">
        <v>0.25</v>
      </c>
      <c r="V143" s="184">
        <v>0.25</v>
      </c>
      <c r="W143" s="184">
        <v>0.25</v>
      </c>
      <c r="X143" s="310"/>
      <c r="Y143" s="310"/>
      <c r="Z143" s="186" t="s">
        <v>460</v>
      </c>
      <c r="AA143" s="179" t="s">
        <v>127</v>
      </c>
      <c r="AB143" s="611"/>
    </row>
    <row r="144" spans="1:216" s="180" customFormat="1" ht="86.25" thickBot="1" x14ac:dyDescent="0.3">
      <c r="A144" s="90"/>
      <c r="B144" s="90"/>
      <c r="C144" s="90"/>
      <c r="D144" s="90"/>
      <c r="E144" s="90"/>
      <c r="F144" s="90"/>
      <c r="G144" s="90"/>
      <c r="H144" s="90"/>
      <c r="I144" s="679"/>
      <c r="J144" s="679"/>
      <c r="K144" s="679"/>
      <c r="L144" s="679"/>
      <c r="M144" s="679"/>
      <c r="N144" s="679"/>
      <c r="O144" s="679"/>
      <c r="P144" s="664"/>
      <c r="Q144" s="664"/>
      <c r="R144" s="776"/>
      <c r="S144" s="68" t="s">
        <v>528</v>
      </c>
      <c r="X144" s="183"/>
      <c r="Y144" s="372"/>
      <c r="AB144" s="612"/>
      <c r="AC144" s="367"/>
      <c r="AD144" s="366"/>
      <c r="AE144" s="366"/>
      <c r="AF144" s="366"/>
      <c r="AG144" s="366"/>
      <c r="AH144" s="366"/>
      <c r="AI144" s="366"/>
      <c r="AJ144" s="366"/>
      <c r="AK144" s="366"/>
      <c r="AL144" s="366"/>
      <c r="AM144" s="366"/>
      <c r="AN144" s="366"/>
      <c r="AO144" s="366"/>
      <c r="AP144" s="366"/>
      <c r="AQ144" s="366"/>
      <c r="AR144" s="366"/>
      <c r="AS144" s="366"/>
      <c r="AT144" s="366"/>
      <c r="AU144" s="366"/>
      <c r="AV144" s="366"/>
      <c r="AW144" s="366"/>
      <c r="AX144" s="366"/>
      <c r="AY144" s="366"/>
      <c r="AZ144" s="366"/>
      <c r="BA144" s="366"/>
      <c r="BB144" s="366"/>
      <c r="BC144" s="366"/>
      <c r="BD144" s="366"/>
      <c r="BE144" s="366"/>
      <c r="BF144" s="366"/>
      <c r="BG144" s="366"/>
      <c r="BH144" s="366"/>
      <c r="BI144" s="366"/>
      <c r="BJ144" s="366"/>
      <c r="BK144" s="366"/>
      <c r="BL144" s="366"/>
      <c r="BM144" s="366"/>
      <c r="BN144" s="366"/>
      <c r="BO144" s="366"/>
      <c r="BP144" s="366"/>
      <c r="BQ144" s="366"/>
      <c r="BR144" s="366"/>
      <c r="BS144" s="366"/>
      <c r="BT144" s="366"/>
      <c r="BU144" s="366"/>
      <c r="BV144" s="366"/>
      <c r="BW144" s="366"/>
      <c r="BX144" s="366"/>
      <c r="BY144" s="366"/>
      <c r="BZ144" s="366"/>
      <c r="CA144" s="366"/>
      <c r="CB144" s="366"/>
      <c r="CC144" s="366"/>
      <c r="CD144" s="366"/>
      <c r="CE144" s="366"/>
      <c r="CF144" s="366"/>
      <c r="CG144" s="366"/>
      <c r="CH144" s="366"/>
      <c r="CI144" s="366"/>
      <c r="CJ144" s="366"/>
      <c r="CK144" s="366"/>
      <c r="CL144" s="366"/>
      <c r="CM144" s="366"/>
      <c r="CN144" s="366"/>
      <c r="CO144" s="366"/>
      <c r="CP144" s="366"/>
      <c r="CQ144" s="366"/>
      <c r="CR144" s="366"/>
      <c r="CS144" s="366"/>
      <c r="CT144" s="366"/>
      <c r="CU144" s="366"/>
      <c r="CV144" s="366"/>
      <c r="CW144" s="366"/>
      <c r="CX144" s="366"/>
      <c r="CY144" s="366"/>
      <c r="CZ144" s="366"/>
      <c r="DA144" s="366"/>
      <c r="DB144" s="366"/>
      <c r="DC144" s="366"/>
      <c r="DD144" s="366"/>
      <c r="DE144" s="366"/>
      <c r="DF144" s="366"/>
      <c r="DG144" s="366"/>
      <c r="DH144" s="366"/>
      <c r="DI144" s="366"/>
      <c r="DJ144" s="366"/>
      <c r="DK144" s="366"/>
      <c r="DL144" s="366"/>
      <c r="DM144" s="366"/>
      <c r="DN144" s="366"/>
      <c r="DO144" s="366"/>
      <c r="DP144" s="366"/>
      <c r="DQ144" s="366"/>
      <c r="DR144" s="366"/>
      <c r="DS144" s="366"/>
      <c r="DT144" s="366"/>
      <c r="DU144" s="366"/>
      <c r="DV144" s="366"/>
      <c r="DW144" s="366"/>
      <c r="DX144" s="366"/>
      <c r="DY144" s="366"/>
      <c r="DZ144" s="366"/>
      <c r="EA144" s="366"/>
      <c r="EB144" s="366"/>
      <c r="EC144" s="366"/>
      <c r="ED144" s="366"/>
      <c r="EE144" s="366"/>
      <c r="EF144" s="366"/>
      <c r="EG144" s="366"/>
      <c r="EH144" s="366"/>
      <c r="EI144" s="366"/>
      <c r="EJ144" s="366"/>
      <c r="EK144" s="366"/>
      <c r="EL144" s="366"/>
      <c r="EM144" s="366"/>
      <c r="EN144" s="366"/>
      <c r="EO144" s="366"/>
      <c r="EP144" s="366"/>
      <c r="EQ144" s="366"/>
      <c r="ER144" s="366"/>
      <c r="ES144" s="366"/>
      <c r="ET144" s="366"/>
      <c r="EU144" s="366"/>
      <c r="EV144" s="366"/>
      <c r="EW144" s="366"/>
      <c r="EX144" s="366"/>
      <c r="EY144" s="366"/>
      <c r="EZ144" s="366"/>
      <c r="FA144" s="366"/>
      <c r="FB144" s="366"/>
      <c r="FC144" s="366"/>
      <c r="FD144" s="366"/>
      <c r="FE144" s="366"/>
      <c r="FF144" s="366"/>
      <c r="FG144" s="366"/>
      <c r="FH144" s="366"/>
      <c r="FI144" s="366"/>
      <c r="FJ144" s="366"/>
      <c r="FK144" s="366"/>
      <c r="FL144" s="366"/>
      <c r="FM144" s="366"/>
      <c r="FN144" s="366"/>
      <c r="FO144" s="366"/>
      <c r="FP144" s="366"/>
      <c r="FQ144" s="366"/>
      <c r="FR144" s="366"/>
      <c r="FS144" s="366"/>
      <c r="FT144" s="366"/>
      <c r="FU144" s="366"/>
      <c r="FV144" s="366"/>
      <c r="FW144" s="366"/>
      <c r="FX144" s="366"/>
      <c r="FY144" s="366"/>
      <c r="FZ144" s="366"/>
      <c r="GA144" s="366"/>
      <c r="GB144" s="366"/>
      <c r="GC144" s="366"/>
      <c r="GD144" s="366"/>
      <c r="GE144" s="366"/>
      <c r="GF144" s="366"/>
      <c r="GG144" s="366"/>
      <c r="GH144" s="366"/>
      <c r="GI144" s="366"/>
      <c r="GJ144" s="366"/>
      <c r="GK144" s="366"/>
      <c r="GL144" s="366"/>
      <c r="GM144" s="366"/>
      <c r="GN144" s="366"/>
      <c r="GO144" s="366"/>
      <c r="GP144" s="366"/>
      <c r="GQ144" s="366"/>
      <c r="GR144" s="366"/>
      <c r="GS144" s="366"/>
      <c r="GT144" s="366"/>
      <c r="GU144" s="366"/>
      <c r="GV144" s="366"/>
      <c r="GW144" s="366"/>
      <c r="GX144" s="366"/>
      <c r="GY144" s="366"/>
      <c r="GZ144" s="366"/>
      <c r="HA144" s="366"/>
      <c r="HB144" s="366"/>
      <c r="HC144" s="366"/>
      <c r="HD144" s="366"/>
      <c r="HE144" s="366"/>
      <c r="HF144" s="366"/>
      <c r="HG144" s="366"/>
      <c r="HH144" s="365"/>
    </row>
    <row r="145" spans="1:215" s="67" customFormat="1" ht="27" customHeight="1" thickBot="1" x14ac:dyDescent="0.3">
      <c r="A145" s="605" t="s">
        <v>90</v>
      </c>
      <c r="B145" s="606"/>
      <c r="C145" s="606"/>
      <c r="D145" s="606"/>
      <c r="E145" s="606"/>
      <c r="F145" s="606"/>
      <c r="G145" s="606"/>
      <c r="H145" s="606"/>
      <c r="I145" s="606"/>
      <c r="J145" s="606"/>
      <c r="K145" s="606"/>
      <c r="L145" s="606"/>
      <c r="M145" s="606"/>
      <c r="N145" s="606"/>
      <c r="O145" s="606"/>
      <c r="P145" s="308"/>
      <c r="Q145" s="376">
        <f>AVERAGE(Q11:Q144)</f>
        <v>0.90437869822485206</v>
      </c>
      <c r="R145" s="305"/>
      <c r="S145" s="305"/>
      <c r="T145" s="305"/>
      <c r="U145" s="305"/>
      <c r="V145" s="305"/>
      <c r="W145" s="306"/>
      <c r="X145" s="380"/>
      <c r="Y145" s="381">
        <f>AVERAGE(Y11:Y144)</f>
        <v>0.88894806201550403</v>
      </c>
      <c r="AA145" s="173"/>
      <c r="AB145" s="364"/>
      <c r="AC145" s="368"/>
      <c r="AD145" s="361"/>
      <c r="AE145" s="361"/>
      <c r="AF145" s="361"/>
      <c r="AG145" s="361"/>
      <c r="AH145" s="361"/>
      <c r="AI145" s="361"/>
      <c r="AJ145" s="361"/>
      <c r="AK145" s="361"/>
      <c r="AL145" s="361"/>
      <c r="AM145" s="361"/>
      <c r="AN145" s="361"/>
      <c r="AO145" s="361"/>
      <c r="AP145" s="361"/>
      <c r="AQ145" s="361"/>
      <c r="AR145" s="361"/>
      <c r="AS145" s="361"/>
      <c r="AT145" s="361"/>
      <c r="AU145" s="361"/>
      <c r="AV145" s="361"/>
      <c r="AW145" s="361"/>
      <c r="AX145" s="361"/>
      <c r="AY145" s="361"/>
      <c r="AZ145" s="361"/>
      <c r="BA145" s="361"/>
      <c r="BB145" s="361"/>
      <c r="BC145" s="361"/>
      <c r="BD145" s="361"/>
      <c r="BE145" s="361"/>
      <c r="BF145" s="361"/>
      <c r="BG145" s="361"/>
      <c r="BH145" s="361"/>
      <c r="BI145" s="361"/>
      <c r="BJ145" s="361"/>
      <c r="BK145" s="361"/>
      <c r="BL145" s="361"/>
      <c r="BM145" s="361"/>
      <c r="BN145" s="361"/>
      <c r="BO145" s="361"/>
      <c r="BP145" s="361"/>
      <c r="BQ145" s="361"/>
      <c r="BR145" s="361"/>
      <c r="BS145" s="361"/>
      <c r="BT145" s="361"/>
      <c r="BU145" s="361"/>
      <c r="BV145" s="361"/>
      <c r="BW145" s="361"/>
      <c r="BX145" s="361"/>
      <c r="BY145" s="361"/>
      <c r="BZ145" s="361"/>
      <c r="CA145" s="361"/>
      <c r="CB145" s="361"/>
      <c r="CC145" s="361"/>
      <c r="CD145" s="361"/>
      <c r="CE145" s="361"/>
      <c r="CF145" s="361"/>
      <c r="CG145" s="361"/>
      <c r="CH145" s="361"/>
      <c r="CI145" s="361"/>
      <c r="CJ145" s="361"/>
      <c r="CK145" s="361"/>
      <c r="CL145" s="361"/>
      <c r="CM145" s="361"/>
      <c r="CN145" s="361"/>
      <c r="CO145" s="361"/>
      <c r="CP145" s="361"/>
      <c r="CQ145" s="361"/>
      <c r="CR145" s="361"/>
      <c r="CS145" s="361"/>
      <c r="CT145" s="361"/>
      <c r="CU145" s="361"/>
      <c r="CV145" s="361"/>
      <c r="CW145" s="361"/>
      <c r="CX145" s="361"/>
      <c r="CY145" s="361"/>
      <c r="CZ145" s="361"/>
      <c r="DA145" s="361"/>
      <c r="DB145" s="361"/>
      <c r="DC145" s="361"/>
      <c r="DD145" s="361"/>
      <c r="DE145" s="361"/>
      <c r="DF145" s="361"/>
      <c r="DG145" s="361"/>
      <c r="DH145" s="361"/>
      <c r="DI145" s="361"/>
      <c r="DJ145" s="361"/>
      <c r="DK145" s="361"/>
      <c r="DL145" s="361"/>
      <c r="DM145" s="361"/>
      <c r="DN145" s="361"/>
      <c r="DO145" s="361"/>
      <c r="DP145" s="361"/>
      <c r="DQ145" s="361"/>
      <c r="DR145" s="361"/>
      <c r="DS145" s="361"/>
      <c r="DT145" s="361"/>
      <c r="DU145" s="361"/>
      <c r="DV145" s="361"/>
      <c r="DW145" s="361"/>
      <c r="DX145" s="361"/>
      <c r="DY145" s="361"/>
      <c r="DZ145" s="361"/>
      <c r="EA145" s="361"/>
      <c r="EB145" s="361"/>
      <c r="EC145" s="361"/>
      <c r="ED145" s="361"/>
      <c r="EE145" s="361"/>
      <c r="EF145" s="361"/>
      <c r="EG145" s="361"/>
      <c r="EH145" s="361"/>
      <c r="EI145" s="361"/>
      <c r="EJ145" s="361"/>
      <c r="EK145" s="361"/>
      <c r="EL145" s="361"/>
      <c r="EM145" s="361"/>
      <c r="EN145" s="361"/>
      <c r="EO145" s="361"/>
      <c r="EP145" s="361"/>
      <c r="EQ145" s="361"/>
      <c r="ER145" s="361"/>
      <c r="ES145" s="361"/>
      <c r="ET145" s="361"/>
      <c r="EU145" s="361"/>
      <c r="EV145" s="361"/>
      <c r="EW145" s="361"/>
      <c r="EX145" s="361"/>
      <c r="EY145" s="361"/>
      <c r="EZ145" s="361"/>
      <c r="FA145" s="361"/>
      <c r="FB145" s="361"/>
      <c r="FC145" s="361"/>
      <c r="FD145" s="361"/>
      <c r="FE145" s="361"/>
      <c r="FF145" s="361"/>
      <c r="FG145" s="361"/>
      <c r="FH145" s="361"/>
      <c r="FI145" s="361"/>
      <c r="FJ145" s="361"/>
      <c r="FK145" s="361"/>
      <c r="FL145" s="361"/>
      <c r="FM145" s="361"/>
      <c r="FN145" s="361"/>
      <c r="FO145" s="361"/>
      <c r="FP145" s="361"/>
      <c r="FQ145" s="361"/>
      <c r="FR145" s="361"/>
      <c r="FS145" s="361"/>
      <c r="FT145" s="361"/>
      <c r="FU145" s="361"/>
      <c r="FV145" s="361"/>
      <c r="FW145" s="361"/>
      <c r="FX145" s="361"/>
      <c r="FY145" s="361"/>
      <c r="FZ145" s="361"/>
      <c r="GA145" s="361"/>
      <c r="GB145" s="361"/>
      <c r="GC145" s="361"/>
      <c r="GD145" s="361"/>
      <c r="GE145" s="361"/>
      <c r="GF145" s="361"/>
      <c r="GG145" s="361"/>
      <c r="GH145" s="361"/>
      <c r="GI145" s="361"/>
      <c r="GJ145" s="361"/>
      <c r="GK145" s="361"/>
      <c r="GL145" s="361"/>
      <c r="GM145" s="361"/>
      <c r="GN145" s="361"/>
      <c r="GO145" s="361"/>
      <c r="GP145" s="361"/>
      <c r="GQ145" s="361"/>
      <c r="GR145" s="361"/>
      <c r="GS145" s="361"/>
      <c r="GT145" s="361"/>
      <c r="GU145" s="361"/>
      <c r="GV145" s="361"/>
      <c r="GW145" s="361"/>
      <c r="GX145" s="361"/>
      <c r="GY145" s="361"/>
      <c r="GZ145" s="361"/>
      <c r="HA145" s="361"/>
      <c r="HB145" s="361"/>
      <c r="HC145" s="361"/>
      <c r="HD145" s="361"/>
      <c r="HE145" s="361"/>
      <c r="HF145" s="361"/>
      <c r="HG145" s="361"/>
    </row>
    <row r="146" spans="1:215" s="61" customFormat="1" ht="44.25" customHeight="1" x14ac:dyDescent="0.2">
      <c r="A146" s="672" t="s">
        <v>142</v>
      </c>
      <c r="B146" s="641" t="s">
        <v>48</v>
      </c>
      <c r="C146" s="641">
        <v>31</v>
      </c>
      <c r="D146" s="625" t="s">
        <v>157</v>
      </c>
      <c r="E146" s="678"/>
      <c r="F146" s="641">
        <v>2</v>
      </c>
      <c r="G146" s="812" t="s">
        <v>156</v>
      </c>
      <c r="H146" s="202"/>
      <c r="I146" s="641" t="s">
        <v>158</v>
      </c>
      <c r="J146" s="641">
        <v>296102</v>
      </c>
      <c r="K146" s="808" t="s">
        <v>159</v>
      </c>
      <c r="L146" s="619">
        <v>1</v>
      </c>
      <c r="M146" s="619">
        <v>1</v>
      </c>
      <c r="N146" s="619">
        <v>1</v>
      </c>
      <c r="O146" s="619">
        <v>1</v>
      </c>
      <c r="P146" s="656">
        <v>1</v>
      </c>
      <c r="Q146" s="657">
        <v>1</v>
      </c>
      <c r="R146" s="641" t="s">
        <v>160</v>
      </c>
      <c r="S146" s="45" t="s">
        <v>616</v>
      </c>
      <c r="T146" s="191">
        <v>1</v>
      </c>
      <c r="U146" s="198"/>
      <c r="V146" s="198"/>
      <c r="W146" s="46"/>
      <c r="X146" s="348">
        <v>2</v>
      </c>
      <c r="Y146" s="371">
        <v>1</v>
      </c>
      <c r="Z146" s="638" t="s">
        <v>161</v>
      </c>
      <c r="AA146" s="635" t="s">
        <v>162</v>
      </c>
      <c r="AB146" s="613" t="s">
        <v>657</v>
      </c>
      <c r="AC146" s="362"/>
      <c r="AD146" s="363"/>
      <c r="AE146" s="363"/>
      <c r="AF146" s="363"/>
      <c r="AG146" s="363"/>
      <c r="AH146" s="363"/>
      <c r="AI146" s="363"/>
      <c r="AJ146" s="363"/>
      <c r="AK146" s="363"/>
      <c r="AL146" s="363"/>
      <c r="AM146" s="363"/>
      <c r="AN146" s="363"/>
      <c r="AO146" s="363"/>
      <c r="AP146" s="363"/>
      <c r="AQ146" s="363"/>
      <c r="AR146" s="363"/>
      <c r="AS146" s="363"/>
      <c r="AT146" s="363"/>
      <c r="AU146" s="363"/>
      <c r="AV146" s="363"/>
      <c r="AW146" s="363"/>
      <c r="AX146" s="363"/>
      <c r="AY146" s="363"/>
      <c r="AZ146" s="363"/>
      <c r="BA146" s="363"/>
      <c r="BB146" s="363"/>
      <c r="BC146" s="363"/>
      <c r="BD146" s="363"/>
      <c r="BE146" s="363"/>
      <c r="BF146" s="363"/>
      <c r="BG146" s="363"/>
      <c r="BH146" s="363"/>
      <c r="BI146" s="363"/>
      <c r="BJ146" s="363"/>
      <c r="BK146" s="363"/>
      <c r="BL146" s="363"/>
      <c r="BM146" s="363"/>
      <c r="BN146" s="363"/>
      <c r="BO146" s="363"/>
      <c r="BP146" s="363"/>
      <c r="BQ146" s="363"/>
      <c r="BR146" s="363"/>
      <c r="BS146" s="363"/>
      <c r="BT146" s="363"/>
      <c r="BU146" s="363"/>
      <c r="BV146" s="363"/>
      <c r="BW146" s="363"/>
      <c r="BX146" s="363"/>
      <c r="BY146" s="363"/>
      <c r="BZ146" s="363"/>
      <c r="CA146" s="363"/>
      <c r="CB146" s="363"/>
      <c r="CC146" s="363"/>
      <c r="CD146" s="363"/>
      <c r="CE146" s="363"/>
      <c r="CF146" s="363"/>
      <c r="CG146" s="363"/>
      <c r="CH146" s="363"/>
      <c r="CI146" s="363"/>
      <c r="CJ146" s="363"/>
      <c r="CK146" s="363"/>
      <c r="CL146" s="363"/>
      <c r="CM146" s="363"/>
      <c r="CN146" s="363"/>
      <c r="CO146" s="363"/>
      <c r="CP146" s="363"/>
      <c r="CQ146" s="363"/>
      <c r="CR146" s="363"/>
      <c r="CS146" s="363"/>
      <c r="CT146" s="363"/>
      <c r="CU146" s="363"/>
      <c r="CV146" s="363"/>
      <c r="CW146" s="363"/>
      <c r="CX146" s="363"/>
      <c r="CY146" s="363"/>
      <c r="CZ146" s="363"/>
      <c r="DA146" s="363"/>
      <c r="DB146" s="363"/>
      <c r="DC146" s="363"/>
      <c r="DD146" s="363"/>
      <c r="DE146" s="363"/>
      <c r="DF146" s="363"/>
      <c r="DG146" s="363"/>
      <c r="DH146" s="363"/>
      <c r="DI146" s="363"/>
      <c r="DJ146" s="363"/>
      <c r="DK146" s="363"/>
      <c r="DL146" s="363"/>
      <c r="DM146" s="363"/>
      <c r="DN146" s="363"/>
      <c r="DO146" s="363"/>
      <c r="DP146" s="363"/>
      <c r="DQ146" s="363"/>
      <c r="DR146" s="363"/>
      <c r="DS146" s="363"/>
      <c r="DT146" s="363"/>
      <c r="DU146" s="363"/>
      <c r="DV146" s="363"/>
      <c r="DW146" s="363"/>
      <c r="DX146" s="363"/>
      <c r="DY146" s="363"/>
      <c r="DZ146" s="363"/>
      <c r="EA146" s="363"/>
      <c r="EB146" s="363"/>
      <c r="EC146" s="363"/>
      <c r="ED146" s="363"/>
      <c r="EE146" s="363"/>
      <c r="EF146" s="363"/>
      <c r="EG146" s="363"/>
      <c r="EH146" s="363"/>
      <c r="EI146" s="363"/>
      <c r="EJ146" s="363"/>
      <c r="EK146" s="363"/>
      <c r="EL146" s="363"/>
      <c r="EM146" s="363"/>
      <c r="EN146" s="363"/>
      <c r="EO146" s="363"/>
      <c r="EP146" s="363"/>
      <c r="EQ146" s="363"/>
      <c r="ER146" s="363"/>
      <c r="ES146" s="363"/>
      <c r="ET146" s="363"/>
      <c r="EU146" s="363"/>
      <c r="EV146" s="363"/>
      <c r="EW146" s="363"/>
      <c r="EX146" s="363"/>
      <c r="EY146" s="363"/>
      <c r="EZ146" s="363"/>
      <c r="FA146" s="363"/>
      <c r="FB146" s="363"/>
      <c r="FC146" s="363"/>
      <c r="FD146" s="363"/>
      <c r="FE146" s="363"/>
      <c r="FF146" s="363"/>
      <c r="FG146" s="363"/>
      <c r="FH146" s="363"/>
      <c r="FI146" s="363"/>
      <c r="FJ146" s="363"/>
      <c r="FK146" s="363"/>
      <c r="FL146" s="363"/>
      <c r="FM146" s="363"/>
      <c r="FN146" s="363"/>
      <c r="FO146" s="363"/>
      <c r="FP146" s="363"/>
      <c r="FQ146" s="363"/>
      <c r="FR146" s="363"/>
      <c r="FS146" s="363"/>
      <c r="FT146" s="363"/>
      <c r="FU146" s="363"/>
      <c r="FV146" s="363"/>
      <c r="FW146" s="363"/>
      <c r="FX146" s="363"/>
      <c r="FY146" s="363"/>
      <c r="FZ146" s="363"/>
      <c r="GA146" s="363"/>
      <c r="GB146" s="363"/>
      <c r="GC146" s="363"/>
      <c r="GD146" s="363"/>
      <c r="GE146" s="363"/>
      <c r="GF146" s="363"/>
      <c r="GG146" s="363"/>
      <c r="GH146" s="363"/>
      <c r="GI146" s="363"/>
      <c r="GJ146" s="363"/>
      <c r="GK146" s="363"/>
      <c r="GL146" s="363"/>
      <c r="GM146" s="363"/>
      <c r="GN146" s="363"/>
      <c r="GO146" s="363"/>
      <c r="GP146" s="363"/>
      <c r="GQ146" s="363"/>
      <c r="GR146" s="363"/>
      <c r="GS146" s="363"/>
      <c r="GT146" s="363"/>
      <c r="GU146" s="363"/>
      <c r="GV146" s="363"/>
      <c r="GW146" s="363"/>
      <c r="GX146" s="363"/>
      <c r="GY146" s="363"/>
      <c r="GZ146" s="363"/>
      <c r="HA146" s="363"/>
      <c r="HB146" s="363"/>
      <c r="HC146" s="363"/>
      <c r="HD146" s="363"/>
      <c r="HE146" s="363"/>
      <c r="HF146" s="363"/>
      <c r="HG146" s="363"/>
    </row>
    <row r="147" spans="1:215" s="61" customFormat="1" ht="71.25" x14ac:dyDescent="0.2">
      <c r="A147" s="673"/>
      <c r="B147" s="625"/>
      <c r="C147" s="625"/>
      <c r="D147" s="625"/>
      <c r="E147" s="678"/>
      <c r="F147" s="625"/>
      <c r="G147" s="813"/>
      <c r="H147" s="202"/>
      <c r="I147" s="625"/>
      <c r="J147" s="625"/>
      <c r="K147" s="809"/>
      <c r="L147" s="620"/>
      <c r="M147" s="620"/>
      <c r="N147" s="620"/>
      <c r="O147" s="620"/>
      <c r="P147" s="657"/>
      <c r="Q147" s="657"/>
      <c r="R147" s="625"/>
      <c r="S147" s="45" t="s">
        <v>617</v>
      </c>
      <c r="T147" s="198"/>
      <c r="U147" s="198">
        <v>1</v>
      </c>
      <c r="V147" s="198"/>
      <c r="W147" s="46"/>
      <c r="X147" s="348">
        <v>1</v>
      </c>
      <c r="Y147" s="294">
        <v>1</v>
      </c>
      <c r="Z147" s="640"/>
      <c r="AA147" s="636"/>
      <c r="AB147" s="614"/>
      <c r="AC147" s="362"/>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3"/>
      <c r="AY147" s="363"/>
      <c r="AZ147" s="363"/>
      <c r="BA147" s="363"/>
      <c r="BB147" s="363"/>
      <c r="BC147" s="363"/>
      <c r="BD147" s="363"/>
      <c r="BE147" s="363"/>
      <c r="BF147" s="363"/>
      <c r="BG147" s="363"/>
      <c r="BH147" s="363"/>
      <c r="BI147" s="363"/>
      <c r="BJ147" s="363"/>
      <c r="BK147" s="363"/>
      <c r="BL147" s="363"/>
      <c r="BM147" s="363"/>
      <c r="BN147" s="363"/>
      <c r="BO147" s="363"/>
      <c r="BP147" s="363"/>
      <c r="BQ147" s="363"/>
      <c r="BR147" s="363"/>
      <c r="BS147" s="363"/>
      <c r="BT147" s="363"/>
      <c r="BU147" s="363"/>
      <c r="BV147" s="363"/>
      <c r="BW147" s="363"/>
      <c r="BX147" s="363"/>
      <c r="BY147" s="363"/>
      <c r="BZ147" s="363"/>
      <c r="CA147" s="363"/>
      <c r="CB147" s="363"/>
      <c r="CC147" s="363"/>
      <c r="CD147" s="363"/>
      <c r="CE147" s="363"/>
      <c r="CF147" s="363"/>
      <c r="CG147" s="363"/>
      <c r="CH147" s="363"/>
      <c r="CI147" s="363"/>
      <c r="CJ147" s="363"/>
      <c r="CK147" s="363"/>
      <c r="CL147" s="363"/>
      <c r="CM147" s="363"/>
      <c r="CN147" s="363"/>
      <c r="CO147" s="363"/>
      <c r="CP147" s="363"/>
      <c r="CQ147" s="363"/>
      <c r="CR147" s="363"/>
      <c r="CS147" s="363"/>
      <c r="CT147" s="363"/>
      <c r="CU147" s="363"/>
      <c r="CV147" s="363"/>
      <c r="CW147" s="363"/>
      <c r="CX147" s="363"/>
      <c r="CY147" s="363"/>
      <c r="CZ147" s="363"/>
      <c r="DA147" s="363"/>
      <c r="DB147" s="363"/>
      <c r="DC147" s="363"/>
      <c r="DD147" s="363"/>
      <c r="DE147" s="363"/>
      <c r="DF147" s="363"/>
      <c r="DG147" s="363"/>
      <c r="DH147" s="363"/>
      <c r="DI147" s="363"/>
      <c r="DJ147" s="363"/>
      <c r="DK147" s="363"/>
      <c r="DL147" s="363"/>
      <c r="DM147" s="363"/>
      <c r="DN147" s="363"/>
      <c r="DO147" s="363"/>
      <c r="DP147" s="363"/>
      <c r="DQ147" s="363"/>
      <c r="DR147" s="363"/>
      <c r="DS147" s="363"/>
      <c r="DT147" s="363"/>
      <c r="DU147" s="363"/>
      <c r="DV147" s="363"/>
      <c r="DW147" s="363"/>
      <c r="DX147" s="363"/>
      <c r="DY147" s="363"/>
      <c r="DZ147" s="363"/>
      <c r="EA147" s="363"/>
      <c r="EB147" s="363"/>
      <c r="EC147" s="363"/>
      <c r="ED147" s="363"/>
      <c r="EE147" s="363"/>
      <c r="EF147" s="363"/>
      <c r="EG147" s="363"/>
      <c r="EH147" s="363"/>
      <c r="EI147" s="363"/>
      <c r="EJ147" s="363"/>
      <c r="EK147" s="363"/>
      <c r="EL147" s="363"/>
      <c r="EM147" s="363"/>
      <c r="EN147" s="363"/>
      <c r="EO147" s="363"/>
      <c r="EP147" s="363"/>
      <c r="EQ147" s="363"/>
      <c r="ER147" s="363"/>
      <c r="ES147" s="363"/>
      <c r="ET147" s="363"/>
      <c r="EU147" s="363"/>
      <c r="EV147" s="363"/>
      <c r="EW147" s="363"/>
      <c r="EX147" s="363"/>
      <c r="EY147" s="363"/>
      <c r="EZ147" s="363"/>
      <c r="FA147" s="363"/>
      <c r="FB147" s="363"/>
      <c r="FC147" s="363"/>
      <c r="FD147" s="363"/>
      <c r="FE147" s="363"/>
      <c r="FF147" s="363"/>
      <c r="FG147" s="363"/>
      <c r="FH147" s="363"/>
      <c r="FI147" s="363"/>
      <c r="FJ147" s="363"/>
      <c r="FK147" s="363"/>
      <c r="FL147" s="363"/>
      <c r="FM147" s="363"/>
      <c r="FN147" s="363"/>
      <c r="FO147" s="363"/>
      <c r="FP147" s="363"/>
      <c r="FQ147" s="363"/>
      <c r="FR147" s="363"/>
      <c r="FS147" s="363"/>
      <c r="FT147" s="363"/>
      <c r="FU147" s="363"/>
      <c r="FV147" s="363"/>
      <c r="FW147" s="363"/>
      <c r="FX147" s="363"/>
      <c r="FY147" s="363"/>
      <c r="FZ147" s="363"/>
      <c r="GA147" s="363"/>
      <c r="GB147" s="363"/>
      <c r="GC147" s="363"/>
      <c r="GD147" s="363"/>
      <c r="GE147" s="363"/>
      <c r="GF147" s="363"/>
      <c r="GG147" s="363"/>
      <c r="GH147" s="363"/>
      <c r="GI147" s="363"/>
      <c r="GJ147" s="363"/>
      <c r="GK147" s="363"/>
      <c r="GL147" s="363"/>
      <c r="GM147" s="363"/>
      <c r="GN147" s="363"/>
      <c r="GO147" s="363"/>
      <c r="GP147" s="363"/>
      <c r="GQ147" s="363"/>
      <c r="GR147" s="363"/>
      <c r="GS147" s="363"/>
      <c r="GT147" s="363"/>
      <c r="GU147" s="363"/>
      <c r="GV147" s="363"/>
      <c r="GW147" s="363"/>
      <c r="GX147" s="363"/>
      <c r="GY147" s="363"/>
      <c r="GZ147" s="363"/>
      <c r="HA147" s="363"/>
      <c r="HB147" s="363"/>
      <c r="HC147" s="363"/>
      <c r="HD147" s="363"/>
      <c r="HE147" s="363"/>
      <c r="HF147" s="363"/>
      <c r="HG147" s="363"/>
    </row>
    <row r="148" spans="1:215" s="61" customFormat="1" ht="114" x14ac:dyDescent="0.2">
      <c r="A148" s="673"/>
      <c r="B148" s="625"/>
      <c r="C148" s="625"/>
      <c r="D148" s="625"/>
      <c r="E148" s="678"/>
      <c r="F148" s="625"/>
      <c r="G148" s="813"/>
      <c r="H148" s="202"/>
      <c r="I148" s="625"/>
      <c r="J148" s="625"/>
      <c r="K148" s="809"/>
      <c r="L148" s="620"/>
      <c r="M148" s="620"/>
      <c r="N148" s="620"/>
      <c r="O148" s="620"/>
      <c r="P148" s="657"/>
      <c r="Q148" s="657"/>
      <c r="R148" s="625"/>
      <c r="S148" s="45" t="s">
        <v>618</v>
      </c>
      <c r="T148" s="198">
        <v>10</v>
      </c>
      <c r="U148" s="198">
        <v>14</v>
      </c>
      <c r="V148" s="198">
        <v>12</v>
      </c>
      <c r="W148" s="46"/>
      <c r="X148" s="348">
        <v>36</v>
      </c>
      <c r="Y148" s="331">
        <v>1</v>
      </c>
      <c r="Z148" s="640"/>
      <c r="AA148" s="636"/>
      <c r="AB148" s="614"/>
      <c r="AC148" s="362"/>
      <c r="AD148" s="363"/>
      <c r="AE148" s="363"/>
      <c r="AF148" s="363"/>
      <c r="AG148" s="363"/>
      <c r="AH148" s="363"/>
      <c r="AI148" s="363"/>
      <c r="AJ148" s="363"/>
      <c r="AK148" s="363"/>
      <c r="AL148" s="363"/>
      <c r="AM148" s="363"/>
      <c r="AN148" s="363"/>
      <c r="AO148" s="363"/>
      <c r="AP148" s="363"/>
      <c r="AQ148" s="363"/>
      <c r="AR148" s="363"/>
      <c r="AS148" s="363"/>
      <c r="AT148" s="363"/>
      <c r="AU148" s="363"/>
      <c r="AV148" s="363"/>
      <c r="AW148" s="363"/>
      <c r="AX148" s="363"/>
      <c r="AY148" s="363"/>
      <c r="AZ148" s="363"/>
      <c r="BA148" s="363"/>
      <c r="BB148" s="363"/>
      <c r="BC148" s="363"/>
      <c r="BD148" s="363"/>
      <c r="BE148" s="363"/>
      <c r="BF148" s="363"/>
      <c r="BG148" s="363"/>
      <c r="BH148" s="363"/>
      <c r="BI148" s="363"/>
      <c r="BJ148" s="363"/>
      <c r="BK148" s="363"/>
      <c r="BL148" s="363"/>
      <c r="BM148" s="363"/>
      <c r="BN148" s="363"/>
      <c r="BO148" s="363"/>
      <c r="BP148" s="363"/>
      <c r="BQ148" s="363"/>
      <c r="BR148" s="363"/>
      <c r="BS148" s="363"/>
      <c r="BT148" s="363"/>
      <c r="BU148" s="363"/>
      <c r="BV148" s="363"/>
      <c r="BW148" s="363"/>
      <c r="BX148" s="363"/>
      <c r="BY148" s="363"/>
      <c r="BZ148" s="363"/>
      <c r="CA148" s="363"/>
      <c r="CB148" s="363"/>
      <c r="CC148" s="363"/>
      <c r="CD148" s="363"/>
      <c r="CE148" s="363"/>
      <c r="CF148" s="363"/>
      <c r="CG148" s="363"/>
      <c r="CH148" s="363"/>
      <c r="CI148" s="363"/>
      <c r="CJ148" s="363"/>
      <c r="CK148" s="363"/>
      <c r="CL148" s="363"/>
      <c r="CM148" s="363"/>
      <c r="CN148" s="363"/>
      <c r="CO148" s="363"/>
      <c r="CP148" s="363"/>
      <c r="CQ148" s="363"/>
      <c r="CR148" s="363"/>
      <c r="CS148" s="363"/>
      <c r="CT148" s="363"/>
      <c r="CU148" s="363"/>
      <c r="CV148" s="363"/>
      <c r="CW148" s="363"/>
      <c r="CX148" s="363"/>
      <c r="CY148" s="363"/>
      <c r="CZ148" s="363"/>
      <c r="DA148" s="363"/>
      <c r="DB148" s="363"/>
      <c r="DC148" s="363"/>
      <c r="DD148" s="363"/>
      <c r="DE148" s="363"/>
      <c r="DF148" s="363"/>
      <c r="DG148" s="363"/>
      <c r="DH148" s="363"/>
      <c r="DI148" s="363"/>
      <c r="DJ148" s="363"/>
      <c r="DK148" s="363"/>
      <c r="DL148" s="363"/>
      <c r="DM148" s="363"/>
      <c r="DN148" s="363"/>
      <c r="DO148" s="363"/>
      <c r="DP148" s="363"/>
      <c r="DQ148" s="363"/>
      <c r="DR148" s="363"/>
      <c r="DS148" s="363"/>
      <c r="DT148" s="363"/>
      <c r="DU148" s="363"/>
      <c r="DV148" s="363"/>
      <c r="DW148" s="363"/>
      <c r="DX148" s="363"/>
      <c r="DY148" s="363"/>
      <c r="DZ148" s="363"/>
      <c r="EA148" s="363"/>
      <c r="EB148" s="363"/>
      <c r="EC148" s="363"/>
      <c r="ED148" s="363"/>
      <c r="EE148" s="363"/>
      <c r="EF148" s="363"/>
      <c r="EG148" s="363"/>
      <c r="EH148" s="363"/>
      <c r="EI148" s="363"/>
      <c r="EJ148" s="363"/>
      <c r="EK148" s="363"/>
      <c r="EL148" s="363"/>
      <c r="EM148" s="363"/>
      <c r="EN148" s="363"/>
      <c r="EO148" s="363"/>
      <c r="EP148" s="363"/>
      <c r="EQ148" s="363"/>
      <c r="ER148" s="363"/>
      <c r="ES148" s="363"/>
      <c r="ET148" s="363"/>
      <c r="EU148" s="363"/>
      <c r="EV148" s="363"/>
      <c r="EW148" s="363"/>
      <c r="EX148" s="363"/>
      <c r="EY148" s="363"/>
      <c r="EZ148" s="363"/>
      <c r="FA148" s="363"/>
      <c r="FB148" s="363"/>
      <c r="FC148" s="363"/>
      <c r="FD148" s="363"/>
      <c r="FE148" s="363"/>
      <c r="FF148" s="363"/>
      <c r="FG148" s="363"/>
      <c r="FH148" s="363"/>
      <c r="FI148" s="363"/>
      <c r="FJ148" s="363"/>
      <c r="FK148" s="363"/>
      <c r="FL148" s="363"/>
      <c r="FM148" s="363"/>
      <c r="FN148" s="363"/>
      <c r="FO148" s="363"/>
      <c r="FP148" s="363"/>
      <c r="FQ148" s="363"/>
      <c r="FR148" s="363"/>
      <c r="FS148" s="363"/>
      <c r="FT148" s="363"/>
      <c r="FU148" s="363"/>
      <c r="FV148" s="363"/>
      <c r="FW148" s="363"/>
      <c r="FX148" s="363"/>
      <c r="FY148" s="363"/>
      <c r="FZ148" s="363"/>
      <c r="GA148" s="363"/>
      <c r="GB148" s="363"/>
      <c r="GC148" s="363"/>
      <c r="GD148" s="363"/>
      <c r="GE148" s="363"/>
      <c r="GF148" s="363"/>
      <c r="GG148" s="363"/>
      <c r="GH148" s="363"/>
      <c r="GI148" s="363"/>
      <c r="GJ148" s="363"/>
      <c r="GK148" s="363"/>
      <c r="GL148" s="363"/>
      <c r="GM148" s="363"/>
      <c r="GN148" s="363"/>
      <c r="GO148" s="363"/>
      <c r="GP148" s="363"/>
      <c r="GQ148" s="363"/>
      <c r="GR148" s="363"/>
      <c r="GS148" s="363"/>
      <c r="GT148" s="363"/>
      <c r="GU148" s="363"/>
      <c r="GV148" s="363"/>
      <c r="GW148" s="363"/>
      <c r="GX148" s="363"/>
      <c r="GY148" s="363"/>
      <c r="GZ148" s="363"/>
      <c r="HA148" s="363"/>
      <c r="HB148" s="363"/>
      <c r="HC148" s="363"/>
      <c r="HD148" s="363"/>
      <c r="HE148" s="363"/>
      <c r="HF148" s="363"/>
      <c r="HG148" s="363"/>
    </row>
    <row r="149" spans="1:215" s="61" customFormat="1" ht="142.5" x14ac:dyDescent="0.2">
      <c r="A149" s="673"/>
      <c r="B149" s="625"/>
      <c r="C149" s="625"/>
      <c r="D149" s="625"/>
      <c r="E149" s="678"/>
      <c r="F149" s="625"/>
      <c r="G149" s="813"/>
      <c r="H149" s="202"/>
      <c r="I149" s="625"/>
      <c r="J149" s="625"/>
      <c r="K149" s="809"/>
      <c r="L149" s="620"/>
      <c r="M149" s="620"/>
      <c r="N149" s="620"/>
      <c r="O149" s="620"/>
      <c r="P149" s="657"/>
      <c r="Q149" s="657"/>
      <c r="R149" s="625"/>
      <c r="S149" s="45" t="s">
        <v>619</v>
      </c>
      <c r="T149" s="198">
        <v>5</v>
      </c>
      <c r="U149" s="198">
        <v>10</v>
      </c>
      <c r="V149" s="198">
        <v>2</v>
      </c>
      <c r="W149" s="47">
        <v>3</v>
      </c>
      <c r="X149" s="348">
        <v>20</v>
      </c>
      <c r="Y149" s="331">
        <v>1</v>
      </c>
      <c r="Z149" s="640"/>
      <c r="AA149" s="636"/>
      <c r="AB149" s="614"/>
      <c r="AC149" s="362"/>
    </row>
    <row r="150" spans="1:215" s="61" customFormat="1" ht="71.25" x14ac:dyDescent="0.2">
      <c r="A150" s="673"/>
      <c r="B150" s="625"/>
      <c r="C150" s="625"/>
      <c r="D150" s="625"/>
      <c r="E150" s="678"/>
      <c r="F150" s="625"/>
      <c r="G150" s="813"/>
      <c r="H150" s="202"/>
      <c r="I150" s="625"/>
      <c r="J150" s="625"/>
      <c r="K150" s="809"/>
      <c r="L150" s="620"/>
      <c r="M150" s="620"/>
      <c r="N150" s="620"/>
      <c r="O150" s="620"/>
      <c r="P150" s="657"/>
      <c r="Q150" s="657"/>
      <c r="R150" s="625"/>
      <c r="S150" s="45" t="s">
        <v>620</v>
      </c>
      <c r="T150" s="198"/>
      <c r="U150" s="198">
        <v>1</v>
      </c>
      <c r="V150" s="198"/>
      <c r="W150" s="47">
        <v>1</v>
      </c>
      <c r="X150" s="348">
        <v>1</v>
      </c>
      <c r="Y150" s="258">
        <v>1</v>
      </c>
      <c r="Z150" s="640"/>
      <c r="AA150" s="636"/>
      <c r="AB150" s="614"/>
      <c r="AC150" s="362"/>
    </row>
    <row r="151" spans="1:215" s="61" customFormat="1" ht="57" x14ac:dyDescent="0.2">
      <c r="A151" s="673"/>
      <c r="B151" s="625"/>
      <c r="C151" s="625"/>
      <c r="D151" s="625"/>
      <c r="E151" s="678"/>
      <c r="F151" s="625"/>
      <c r="G151" s="813"/>
      <c r="H151" s="202"/>
      <c r="I151" s="625"/>
      <c r="J151" s="625"/>
      <c r="K151" s="809"/>
      <c r="L151" s="620"/>
      <c r="M151" s="620"/>
      <c r="N151" s="620"/>
      <c r="O151" s="620"/>
      <c r="P151" s="657"/>
      <c r="Q151" s="657"/>
      <c r="R151" s="625"/>
      <c r="S151" s="45" t="s">
        <v>621</v>
      </c>
      <c r="T151" s="198"/>
      <c r="U151" s="198">
        <v>1</v>
      </c>
      <c r="V151" s="198"/>
      <c r="W151" s="47">
        <v>1</v>
      </c>
      <c r="X151" s="348">
        <v>1</v>
      </c>
      <c r="Y151" s="258">
        <v>1</v>
      </c>
      <c r="Z151" s="640"/>
      <c r="AA151" s="636"/>
      <c r="AB151" s="614"/>
      <c r="AC151" s="362"/>
    </row>
    <row r="152" spans="1:215" s="61" customFormat="1" ht="57" x14ac:dyDescent="0.2">
      <c r="A152" s="673"/>
      <c r="B152" s="625"/>
      <c r="C152" s="625"/>
      <c r="D152" s="625"/>
      <c r="E152" s="678"/>
      <c r="F152" s="625"/>
      <c r="G152" s="813"/>
      <c r="H152" s="202"/>
      <c r="I152" s="625"/>
      <c r="J152" s="625"/>
      <c r="K152" s="809"/>
      <c r="L152" s="620"/>
      <c r="M152" s="620"/>
      <c r="N152" s="620"/>
      <c r="O152" s="620"/>
      <c r="P152" s="657"/>
      <c r="Q152" s="657"/>
      <c r="R152" s="625"/>
      <c r="S152" s="45" t="s">
        <v>622</v>
      </c>
      <c r="T152" s="48">
        <v>0.25</v>
      </c>
      <c r="U152" s="48">
        <v>0.25</v>
      </c>
      <c r="V152" s="48">
        <v>0.25</v>
      </c>
      <c r="W152" s="48">
        <v>0.05</v>
      </c>
      <c r="X152" s="360">
        <v>1</v>
      </c>
      <c r="Y152" s="257">
        <v>1</v>
      </c>
      <c r="Z152" s="640"/>
      <c r="AA152" s="636"/>
      <c r="AB152" s="614"/>
      <c r="AC152" s="362"/>
    </row>
    <row r="153" spans="1:215" s="61" customFormat="1" ht="71.25" x14ac:dyDescent="0.2">
      <c r="A153" s="673"/>
      <c r="B153" s="625"/>
      <c r="C153" s="625"/>
      <c r="D153" s="625"/>
      <c r="E153" s="678"/>
      <c r="F153" s="625"/>
      <c r="G153" s="813"/>
      <c r="H153" s="202"/>
      <c r="I153" s="625"/>
      <c r="J153" s="625"/>
      <c r="K153" s="809"/>
      <c r="L153" s="620"/>
      <c r="M153" s="620"/>
      <c r="N153" s="620"/>
      <c r="O153" s="620"/>
      <c r="P153" s="657"/>
      <c r="Q153" s="657"/>
      <c r="R153" s="625"/>
      <c r="S153" s="45" t="s">
        <v>623</v>
      </c>
      <c r="T153" s="48">
        <v>0.25</v>
      </c>
      <c r="U153" s="48">
        <v>0.25</v>
      </c>
      <c r="V153" s="48">
        <v>0.25</v>
      </c>
      <c r="W153" s="48">
        <v>0.05</v>
      </c>
      <c r="X153" s="331">
        <v>1</v>
      </c>
      <c r="Y153" s="257">
        <v>1</v>
      </c>
      <c r="Z153" s="640"/>
      <c r="AA153" s="636"/>
      <c r="AB153" s="614"/>
      <c r="AC153" s="362"/>
    </row>
    <row r="154" spans="1:215" s="61" customFormat="1" ht="28.5" x14ac:dyDescent="0.2">
      <c r="A154" s="673"/>
      <c r="B154" s="625"/>
      <c r="C154" s="625"/>
      <c r="D154" s="625"/>
      <c r="E154" s="678"/>
      <c r="F154" s="625"/>
      <c r="G154" s="813"/>
      <c r="H154" s="202"/>
      <c r="I154" s="625"/>
      <c r="J154" s="625"/>
      <c r="K154" s="809"/>
      <c r="L154" s="620"/>
      <c r="M154" s="620"/>
      <c r="N154" s="620"/>
      <c r="O154" s="620"/>
      <c r="P154" s="657"/>
      <c r="Q154" s="657"/>
      <c r="R154" s="625"/>
      <c r="S154" s="45" t="s">
        <v>624</v>
      </c>
      <c r="T154" s="117">
        <v>0.25</v>
      </c>
      <c r="U154" s="117">
        <v>0.25</v>
      </c>
      <c r="V154" s="117">
        <v>0.25</v>
      </c>
      <c r="W154" s="117">
        <v>0.05</v>
      </c>
      <c r="X154" s="360">
        <v>1</v>
      </c>
      <c r="Y154" s="257">
        <v>1</v>
      </c>
      <c r="Z154" s="640"/>
      <c r="AA154" s="636"/>
      <c r="AB154" s="614"/>
      <c r="AC154" s="362"/>
    </row>
    <row r="155" spans="1:215" s="61" customFormat="1" ht="71.25" x14ac:dyDescent="0.2">
      <c r="A155" s="674"/>
      <c r="B155" s="626"/>
      <c r="C155" s="626"/>
      <c r="D155" s="626"/>
      <c r="E155" s="678"/>
      <c r="F155" s="626"/>
      <c r="G155" s="814"/>
      <c r="H155" s="202"/>
      <c r="I155" s="626"/>
      <c r="J155" s="626"/>
      <c r="K155" s="810"/>
      <c r="L155" s="621"/>
      <c r="M155" s="621"/>
      <c r="N155" s="621"/>
      <c r="O155" s="621"/>
      <c r="P155" s="658"/>
      <c r="Q155" s="658"/>
      <c r="R155" s="626"/>
      <c r="S155" s="45" t="s">
        <v>625</v>
      </c>
      <c r="T155" s="198"/>
      <c r="U155" s="198"/>
      <c r="V155" s="198">
        <v>16</v>
      </c>
      <c r="W155" s="47">
        <v>20</v>
      </c>
      <c r="X155" s="348">
        <v>36</v>
      </c>
      <c r="Y155" s="331">
        <v>1</v>
      </c>
      <c r="Z155" s="639"/>
      <c r="AA155" s="637"/>
      <c r="AB155" s="615"/>
    </row>
    <row r="156" spans="1:215" s="61" customFormat="1" ht="99.75" x14ac:dyDescent="0.2">
      <c r="A156" s="675" t="s">
        <v>24</v>
      </c>
      <c r="B156" s="651" t="s">
        <v>48</v>
      </c>
      <c r="C156" s="651">
        <v>31</v>
      </c>
      <c r="D156" s="651" t="s">
        <v>157</v>
      </c>
      <c r="E156" s="678"/>
      <c r="F156" s="651">
        <v>2</v>
      </c>
      <c r="G156" s="651" t="s">
        <v>156</v>
      </c>
      <c r="H156" s="75"/>
      <c r="I156" s="817" t="s">
        <v>163</v>
      </c>
      <c r="J156" s="648">
        <v>296105</v>
      </c>
      <c r="K156" s="815" t="s">
        <v>626</v>
      </c>
      <c r="L156" s="616">
        <v>0.05</v>
      </c>
      <c r="M156" s="616">
        <v>0.05</v>
      </c>
      <c r="N156" s="616">
        <v>0.05</v>
      </c>
      <c r="O156" s="616">
        <v>0.05</v>
      </c>
      <c r="P156" s="771">
        <v>0.15</v>
      </c>
      <c r="Q156" s="771">
        <v>1</v>
      </c>
      <c r="R156" s="616" t="s">
        <v>627</v>
      </c>
      <c r="S156" s="45" t="s">
        <v>628</v>
      </c>
      <c r="T156" s="50">
        <v>3</v>
      </c>
      <c r="U156" s="50">
        <v>3</v>
      </c>
      <c r="V156" s="50">
        <v>3</v>
      </c>
      <c r="W156" s="50">
        <v>3</v>
      </c>
      <c r="X156" s="348">
        <v>12</v>
      </c>
      <c r="Y156" s="266">
        <v>1</v>
      </c>
      <c r="Z156" s="638" t="s">
        <v>161</v>
      </c>
      <c r="AA156" s="635" t="s">
        <v>162</v>
      </c>
      <c r="AB156" s="607" t="s">
        <v>836</v>
      </c>
    </row>
    <row r="157" spans="1:215" s="61" customFormat="1" ht="57" x14ac:dyDescent="0.2">
      <c r="A157" s="676"/>
      <c r="B157" s="652"/>
      <c r="C157" s="652"/>
      <c r="D157" s="652"/>
      <c r="E157" s="678"/>
      <c r="F157" s="811"/>
      <c r="G157" s="652"/>
      <c r="H157" s="85"/>
      <c r="I157" s="817"/>
      <c r="J157" s="650"/>
      <c r="K157" s="816"/>
      <c r="L157" s="617"/>
      <c r="M157" s="617"/>
      <c r="N157" s="617"/>
      <c r="O157" s="617"/>
      <c r="P157" s="773"/>
      <c r="Q157" s="773"/>
      <c r="R157" s="617"/>
      <c r="S157" s="45" t="s">
        <v>629</v>
      </c>
      <c r="T157" s="50">
        <v>1</v>
      </c>
      <c r="U157" s="50">
        <v>2</v>
      </c>
      <c r="V157" s="50">
        <v>2</v>
      </c>
      <c r="W157" s="50">
        <v>1</v>
      </c>
      <c r="X157" s="348">
        <v>5</v>
      </c>
      <c r="Y157" s="264">
        <v>1</v>
      </c>
      <c r="Z157" s="639"/>
      <c r="AA157" s="637"/>
      <c r="AB157" s="609"/>
    </row>
    <row r="158" spans="1:215" s="61" customFormat="1" ht="196.5" customHeight="1" x14ac:dyDescent="0.2">
      <c r="A158" s="193" t="s">
        <v>24</v>
      </c>
      <c r="B158" s="191" t="s">
        <v>48</v>
      </c>
      <c r="C158" s="191">
        <v>31</v>
      </c>
      <c r="D158" s="188" t="s">
        <v>157</v>
      </c>
      <c r="E158" s="678"/>
      <c r="F158" s="191">
        <v>2</v>
      </c>
      <c r="G158" s="198" t="s">
        <v>164</v>
      </c>
      <c r="H158" s="49"/>
      <c r="I158" s="52" t="s">
        <v>163</v>
      </c>
      <c r="J158" s="53">
        <v>296105</v>
      </c>
      <c r="K158" s="485" t="s">
        <v>630</v>
      </c>
      <c r="L158" s="192">
        <v>0.05</v>
      </c>
      <c r="M158" s="192">
        <v>0.05</v>
      </c>
      <c r="N158" s="192">
        <v>0.05</v>
      </c>
      <c r="O158" s="192">
        <v>0.05</v>
      </c>
      <c r="P158" s="183">
        <v>0.1</v>
      </c>
      <c r="Q158" s="183">
        <v>1</v>
      </c>
      <c r="R158" s="192" t="s">
        <v>627</v>
      </c>
      <c r="S158" s="54" t="s">
        <v>631</v>
      </c>
      <c r="T158" s="50">
        <v>1</v>
      </c>
      <c r="U158" s="50">
        <v>1</v>
      </c>
      <c r="V158" s="50">
        <v>1</v>
      </c>
      <c r="W158" s="50">
        <v>1</v>
      </c>
      <c r="X158" s="348">
        <v>4</v>
      </c>
      <c r="Y158" s="258">
        <v>1</v>
      </c>
      <c r="Z158" s="38" t="s">
        <v>161</v>
      </c>
      <c r="AA158" s="39" t="s">
        <v>162</v>
      </c>
      <c r="AB158" s="262" t="s">
        <v>682</v>
      </c>
    </row>
    <row r="159" spans="1:215" s="61" customFormat="1" ht="85.5" x14ac:dyDescent="0.2">
      <c r="A159" s="675" t="s">
        <v>24</v>
      </c>
      <c r="B159" s="651" t="s">
        <v>48</v>
      </c>
      <c r="C159" s="641">
        <v>31</v>
      </c>
      <c r="D159" s="641" t="s">
        <v>165</v>
      </c>
      <c r="E159" s="201">
        <f>SUM(H159)</f>
        <v>0</v>
      </c>
      <c r="F159" s="651">
        <v>1</v>
      </c>
      <c r="G159" s="651" t="s">
        <v>632</v>
      </c>
      <c r="H159" s="202"/>
      <c r="I159" s="651" t="s">
        <v>633</v>
      </c>
      <c r="J159" s="648">
        <v>296099</v>
      </c>
      <c r="K159" s="622" t="s">
        <v>634</v>
      </c>
      <c r="L159" s="616">
        <v>1</v>
      </c>
      <c r="M159" s="616">
        <v>1</v>
      </c>
      <c r="N159" s="616">
        <v>1</v>
      </c>
      <c r="O159" s="616">
        <v>1</v>
      </c>
      <c r="P159" s="771">
        <v>1</v>
      </c>
      <c r="Q159" s="771">
        <v>1</v>
      </c>
      <c r="R159" s="641" t="s">
        <v>635</v>
      </c>
      <c r="S159" s="55" t="s">
        <v>645</v>
      </c>
      <c r="T159" s="56">
        <v>0.1</v>
      </c>
      <c r="U159" s="48">
        <v>0.25</v>
      </c>
      <c r="V159" s="48">
        <v>0.25</v>
      </c>
      <c r="W159" s="48">
        <v>0.4</v>
      </c>
      <c r="X159" s="350">
        <v>0.6</v>
      </c>
      <c r="Y159" s="265">
        <v>1</v>
      </c>
      <c r="Z159" s="638" t="s">
        <v>166</v>
      </c>
      <c r="AA159" s="635" t="s">
        <v>167</v>
      </c>
      <c r="AB159" s="607" t="s">
        <v>658</v>
      </c>
    </row>
    <row r="160" spans="1:215" s="61" customFormat="1" x14ac:dyDescent="0.2">
      <c r="A160" s="677"/>
      <c r="B160" s="669"/>
      <c r="C160" s="625"/>
      <c r="D160" s="625"/>
      <c r="E160" s="201"/>
      <c r="F160" s="669"/>
      <c r="G160" s="669"/>
      <c r="H160" s="202"/>
      <c r="I160" s="669"/>
      <c r="J160" s="649"/>
      <c r="K160" s="623"/>
      <c r="L160" s="625"/>
      <c r="M160" s="625"/>
      <c r="N160" s="625"/>
      <c r="O160" s="625"/>
      <c r="P160" s="772"/>
      <c r="Q160" s="772"/>
      <c r="R160" s="625"/>
      <c r="S160" s="796" t="s">
        <v>660</v>
      </c>
      <c r="T160" s="830">
        <v>0</v>
      </c>
      <c r="U160" s="665">
        <v>0.25</v>
      </c>
      <c r="V160" s="665">
        <v>0</v>
      </c>
      <c r="W160" s="665"/>
      <c r="X160" s="745">
        <v>0.6</v>
      </c>
      <c r="Y160" s="826">
        <v>1</v>
      </c>
      <c r="Z160" s="640"/>
      <c r="AA160" s="636"/>
      <c r="AB160" s="608"/>
    </row>
    <row r="161" spans="1:28" s="61" customFormat="1" x14ac:dyDescent="0.2">
      <c r="A161" s="676"/>
      <c r="B161" s="652"/>
      <c r="C161" s="626"/>
      <c r="D161" s="626"/>
      <c r="E161" s="201"/>
      <c r="F161" s="652"/>
      <c r="G161" s="652"/>
      <c r="H161" s="202"/>
      <c r="I161" s="652"/>
      <c r="J161" s="650"/>
      <c r="K161" s="624"/>
      <c r="L161" s="626"/>
      <c r="M161" s="626"/>
      <c r="N161" s="626"/>
      <c r="O161" s="626"/>
      <c r="P161" s="773"/>
      <c r="Q161" s="773"/>
      <c r="R161" s="626"/>
      <c r="S161" s="797"/>
      <c r="T161" s="831"/>
      <c r="U161" s="667"/>
      <c r="V161" s="667"/>
      <c r="W161" s="667"/>
      <c r="X161" s="747"/>
      <c r="Y161" s="827"/>
      <c r="Z161" s="639"/>
      <c r="AA161" s="637"/>
      <c r="AB161" s="609"/>
    </row>
    <row r="162" spans="1:28" s="61" customFormat="1" ht="71.25" x14ac:dyDescent="0.2">
      <c r="A162" s="672" t="s">
        <v>24</v>
      </c>
      <c r="B162" s="641" t="s">
        <v>48</v>
      </c>
      <c r="C162" s="641">
        <v>31</v>
      </c>
      <c r="D162" s="641" t="s">
        <v>165</v>
      </c>
      <c r="E162" s="232">
        <f>SUM(H162)</f>
        <v>0</v>
      </c>
      <c r="F162" s="641">
        <v>1</v>
      </c>
      <c r="G162" s="641" t="s">
        <v>168</v>
      </c>
      <c r="H162" s="75"/>
      <c r="I162" s="645" t="s">
        <v>163</v>
      </c>
      <c r="J162" s="648">
        <v>296105</v>
      </c>
      <c r="K162" s="622" t="s">
        <v>169</v>
      </c>
      <c r="L162" s="618">
        <v>0.05</v>
      </c>
      <c r="M162" s="618">
        <v>0.1</v>
      </c>
      <c r="N162" s="618">
        <v>0.2</v>
      </c>
      <c r="O162" s="618">
        <v>0.1</v>
      </c>
      <c r="P162" s="753">
        <v>15</v>
      </c>
      <c r="Q162" s="765">
        <v>1</v>
      </c>
      <c r="R162" s="616" t="s">
        <v>170</v>
      </c>
      <c r="S162" s="45" t="s">
        <v>171</v>
      </c>
      <c r="T162" s="198"/>
      <c r="U162" s="198"/>
      <c r="V162" s="48"/>
      <c r="W162" s="198">
        <v>1</v>
      </c>
      <c r="X162" s="331">
        <v>1</v>
      </c>
      <c r="Y162" s="266">
        <v>1</v>
      </c>
      <c r="Z162" s="783" t="s">
        <v>161</v>
      </c>
      <c r="AA162" s="780" t="s">
        <v>172</v>
      </c>
      <c r="AB162" s="607" t="s">
        <v>653</v>
      </c>
    </row>
    <row r="163" spans="1:28" s="61" customFormat="1" ht="57" x14ac:dyDescent="0.2">
      <c r="A163" s="673"/>
      <c r="B163" s="625"/>
      <c r="C163" s="625"/>
      <c r="D163" s="625"/>
      <c r="E163" s="232"/>
      <c r="F163" s="625"/>
      <c r="G163" s="625"/>
      <c r="H163" s="75"/>
      <c r="I163" s="646"/>
      <c r="J163" s="649"/>
      <c r="K163" s="623"/>
      <c r="L163" s="618"/>
      <c r="M163" s="618"/>
      <c r="N163" s="618"/>
      <c r="O163" s="618"/>
      <c r="P163" s="754"/>
      <c r="Q163" s="766"/>
      <c r="R163" s="668"/>
      <c r="S163" s="45" t="s">
        <v>173</v>
      </c>
      <c r="T163" s="198">
        <v>1</v>
      </c>
      <c r="U163" s="198">
        <v>1</v>
      </c>
      <c r="V163" s="198">
        <v>1</v>
      </c>
      <c r="W163" s="198">
        <v>1</v>
      </c>
      <c r="X163" s="348">
        <v>4</v>
      </c>
      <c r="Y163" s="266">
        <f>X163/SUM(T163:W163)</f>
        <v>1</v>
      </c>
      <c r="Z163" s="784"/>
      <c r="AA163" s="781"/>
      <c r="AB163" s="608"/>
    </row>
    <row r="164" spans="1:28" s="61" customFormat="1" ht="42.75" x14ac:dyDescent="0.2">
      <c r="A164" s="673"/>
      <c r="B164" s="625"/>
      <c r="C164" s="625"/>
      <c r="D164" s="625"/>
      <c r="E164" s="232"/>
      <c r="F164" s="625"/>
      <c r="G164" s="625"/>
      <c r="H164" s="75"/>
      <c r="I164" s="646"/>
      <c r="J164" s="649"/>
      <c r="K164" s="623"/>
      <c r="L164" s="618"/>
      <c r="M164" s="618"/>
      <c r="N164" s="618"/>
      <c r="O164" s="618"/>
      <c r="P164" s="754"/>
      <c r="Q164" s="766"/>
      <c r="R164" s="668"/>
      <c r="S164" s="45" t="s">
        <v>174</v>
      </c>
      <c r="T164" s="198"/>
      <c r="U164" s="198"/>
      <c r="V164" s="48"/>
      <c r="W164" s="198">
        <v>1</v>
      </c>
      <c r="X164" s="348">
        <v>1</v>
      </c>
      <c r="Y164" s="347">
        <v>1</v>
      </c>
      <c r="Z164" s="784"/>
      <c r="AA164" s="781"/>
      <c r="AB164" s="608"/>
    </row>
    <row r="165" spans="1:28" s="61" customFormat="1" ht="85.5" x14ac:dyDescent="0.2">
      <c r="A165" s="673"/>
      <c r="B165" s="625"/>
      <c r="C165" s="625"/>
      <c r="D165" s="625"/>
      <c r="E165" s="232"/>
      <c r="F165" s="625"/>
      <c r="G165" s="625"/>
      <c r="H165" s="75"/>
      <c r="I165" s="646"/>
      <c r="J165" s="649"/>
      <c r="K165" s="623"/>
      <c r="L165" s="618"/>
      <c r="M165" s="618"/>
      <c r="N165" s="618"/>
      <c r="O165" s="618"/>
      <c r="P165" s="754"/>
      <c r="Q165" s="766"/>
      <c r="R165" s="668"/>
      <c r="S165" s="45" t="s">
        <v>370</v>
      </c>
      <c r="T165" s="50">
        <v>15</v>
      </c>
      <c r="U165" s="50">
        <v>24</v>
      </c>
      <c r="V165" s="50">
        <v>14</v>
      </c>
      <c r="W165" s="50">
        <v>3</v>
      </c>
      <c r="X165" s="348">
        <v>56</v>
      </c>
      <c r="Y165" s="266">
        <f>X165/SUM(T165:W165)</f>
        <v>1</v>
      </c>
      <c r="Z165" s="784"/>
      <c r="AA165" s="781"/>
      <c r="AB165" s="608"/>
    </row>
    <row r="166" spans="1:28" s="61" customFormat="1" ht="213.75" x14ac:dyDescent="0.2">
      <c r="A166" s="673"/>
      <c r="B166" s="625"/>
      <c r="C166" s="625"/>
      <c r="D166" s="625"/>
      <c r="E166" s="232"/>
      <c r="F166" s="625"/>
      <c r="G166" s="625"/>
      <c r="H166" s="75"/>
      <c r="I166" s="646"/>
      <c r="J166" s="649"/>
      <c r="K166" s="624"/>
      <c r="L166" s="618"/>
      <c r="M166" s="618"/>
      <c r="N166" s="618"/>
      <c r="O166" s="618"/>
      <c r="P166" s="755"/>
      <c r="Q166" s="767"/>
      <c r="R166" s="617"/>
      <c r="S166" s="45" t="s">
        <v>371</v>
      </c>
      <c r="T166" s="198"/>
      <c r="U166" s="198"/>
      <c r="V166" s="198">
        <v>1</v>
      </c>
      <c r="W166" s="48"/>
      <c r="X166" s="348">
        <v>1</v>
      </c>
      <c r="Y166" s="264">
        <v>1</v>
      </c>
      <c r="Z166" s="785"/>
      <c r="AA166" s="782"/>
      <c r="AB166" s="608"/>
    </row>
    <row r="167" spans="1:28" s="61" customFormat="1" ht="42.75" customHeight="1" x14ac:dyDescent="0.2">
      <c r="A167" s="673"/>
      <c r="B167" s="625"/>
      <c r="C167" s="625"/>
      <c r="D167" s="625"/>
      <c r="E167" s="232"/>
      <c r="F167" s="625"/>
      <c r="G167" s="625"/>
      <c r="H167" s="75"/>
      <c r="I167" s="646"/>
      <c r="J167" s="649"/>
      <c r="K167" s="622" t="s">
        <v>661</v>
      </c>
      <c r="L167" s="619">
        <v>0.05</v>
      </c>
      <c r="M167" s="619">
        <v>0.1</v>
      </c>
      <c r="N167" s="619">
        <v>0.05</v>
      </c>
      <c r="O167" s="651"/>
      <c r="P167" s="765">
        <v>0.2</v>
      </c>
      <c r="Q167" s="765">
        <v>0.69</v>
      </c>
      <c r="R167" s="641" t="s">
        <v>182</v>
      </c>
      <c r="S167" s="45" t="s">
        <v>175</v>
      </c>
      <c r="T167" s="198">
        <v>30</v>
      </c>
      <c r="U167" s="198">
        <v>30</v>
      </c>
      <c r="V167" s="198">
        <v>30</v>
      </c>
      <c r="W167" s="198">
        <v>26</v>
      </c>
      <c r="X167" s="348">
        <v>109</v>
      </c>
      <c r="Y167" s="266">
        <f>X167/SUM(T167:W167)</f>
        <v>0.93965517241379315</v>
      </c>
      <c r="Z167" s="181" t="s">
        <v>166</v>
      </c>
      <c r="AA167" s="182" t="s">
        <v>167</v>
      </c>
      <c r="AB167" s="608" t="s">
        <v>656</v>
      </c>
    </row>
    <row r="168" spans="1:28" s="61" customFormat="1" ht="114" x14ac:dyDescent="0.2">
      <c r="A168" s="673"/>
      <c r="B168" s="625"/>
      <c r="C168" s="625"/>
      <c r="D168" s="625"/>
      <c r="E168" s="232"/>
      <c r="F168" s="625"/>
      <c r="G168" s="625"/>
      <c r="H168" s="75"/>
      <c r="I168" s="646"/>
      <c r="J168" s="649"/>
      <c r="K168" s="623"/>
      <c r="L168" s="620"/>
      <c r="M168" s="620"/>
      <c r="N168" s="620"/>
      <c r="O168" s="669"/>
      <c r="P168" s="766"/>
      <c r="Q168" s="766"/>
      <c r="R168" s="625"/>
      <c r="S168" s="45" t="s">
        <v>176</v>
      </c>
      <c r="T168" s="48">
        <v>0.1</v>
      </c>
      <c r="U168" s="48">
        <v>0.2</v>
      </c>
      <c r="V168" s="48"/>
      <c r="W168" s="48"/>
      <c r="X168" s="266">
        <v>0.94</v>
      </c>
      <c r="Y168" s="347">
        <v>1</v>
      </c>
      <c r="Z168" s="181" t="s">
        <v>177</v>
      </c>
      <c r="AA168" s="182" t="s">
        <v>178</v>
      </c>
      <c r="AB168" s="608"/>
    </row>
    <row r="169" spans="1:28" s="61" customFormat="1" ht="142.5" x14ac:dyDescent="0.2">
      <c r="A169" s="673"/>
      <c r="B169" s="625"/>
      <c r="C169" s="625"/>
      <c r="D169" s="625"/>
      <c r="E169" s="232"/>
      <c r="F169" s="625"/>
      <c r="G169" s="625"/>
      <c r="H169" s="75"/>
      <c r="I169" s="646"/>
      <c r="J169" s="649"/>
      <c r="K169" s="623"/>
      <c r="L169" s="620"/>
      <c r="M169" s="620"/>
      <c r="N169" s="620"/>
      <c r="O169" s="669"/>
      <c r="P169" s="766"/>
      <c r="Q169" s="766"/>
      <c r="R169" s="625"/>
      <c r="S169" s="45" t="s">
        <v>179</v>
      </c>
      <c r="T169" s="198"/>
      <c r="U169" s="198"/>
      <c r="V169" s="198">
        <v>2</v>
      </c>
      <c r="W169" s="198">
        <v>2</v>
      </c>
      <c r="X169" s="348">
        <v>4</v>
      </c>
      <c r="Y169" s="266">
        <v>1</v>
      </c>
      <c r="Z169" s="181" t="s">
        <v>166</v>
      </c>
      <c r="AA169" s="182" t="s">
        <v>167</v>
      </c>
      <c r="AB169" s="608"/>
    </row>
    <row r="170" spans="1:28" s="61" customFormat="1" ht="57" x14ac:dyDescent="0.2">
      <c r="A170" s="674"/>
      <c r="B170" s="626"/>
      <c r="C170" s="626"/>
      <c r="D170" s="626"/>
      <c r="E170" s="232"/>
      <c r="F170" s="626"/>
      <c r="G170" s="626"/>
      <c r="H170" s="75"/>
      <c r="I170" s="647"/>
      <c r="J170" s="650"/>
      <c r="K170" s="624"/>
      <c r="L170" s="621"/>
      <c r="M170" s="621"/>
      <c r="N170" s="621"/>
      <c r="O170" s="652"/>
      <c r="P170" s="767"/>
      <c r="Q170" s="766"/>
      <c r="R170" s="625"/>
      <c r="S170" s="45" t="s">
        <v>180</v>
      </c>
      <c r="T170" s="198">
        <v>30</v>
      </c>
      <c r="U170" s="198">
        <v>30</v>
      </c>
      <c r="V170" s="198">
        <v>30</v>
      </c>
      <c r="W170" s="198">
        <v>29</v>
      </c>
      <c r="X170" s="348">
        <v>109</v>
      </c>
      <c r="Y170" s="266">
        <f>X170/SUM(T170:W170)</f>
        <v>0.91596638655462181</v>
      </c>
      <c r="Z170" s="181" t="s">
        <v>161</v>
      </c>
      <c r="AA170" s="182" t="s">
        <v>172</v>
      </c>
      <c r="AB170" s="609"/>
    </row>
    <row r="171" spans="1:28" s="61" customFormat="1" ht="65.25" customHeight="1" x14ac:dyDescent="0.2">
      <c r="A171" s="675" t="s">
        <v>24</v>
      </c>
      <c r="B171" s="651" t="s">
        <v>49</v>
      </c>
      <c r="C171" s="641">
        <v>31</v>
      </c>
      <c r="D171" s="651" t="s">
        <v>157</v>
      </c>
      <c r="E171" s="232">
        <f>SUM(H171)</f>
        <v>0</v>
      </c>
      <c r="F171" s="641">
        <v>2</v>
      </c>
      <c r="G171" s="651" t="s">
        <v>164</v>
      </c>
      <c r="H171" s="75"/>
      <c r="I171" s="651" t="s">
        <v>163</v>
      </c>
      <c r="J171" s="670">
        <v>296105</v>
      </c>
      <c r="K171" s="622" t="s">
        <v>181</v>
      </c>
      <c r="L171" s="616">
        <v>0.05</v>
      </c>
      <c r="M171" s="616">
        <v>0.05</v>
      </c>
      <c r="N171" s="616">
        <v>0.05</v>
      </c>
      <c r="O171" s="616">
        <v>0.05</v>
      </c>
      <c r="P171" s="771">
        <v>0.15</v>
      </c>
      <c r="Q171" s="792">
        <f>P171/SUM(L171:O172)</f>
        <v>0.74999999999999989</v>
      </c>
      <c r="R171" s="625"/>
      <c r="S171" s="828" t="s">
        <v>183</v>
      </c>
      <c r="T171" s="670">
        <v>2</v>
      </c>
      <c r="U171" s="670">
        <v>3</v>
      </c>
      <c r="V171" s="670">
        <v>3</v>
      </c>
      <c r="W171" s="670">
        <v>2</v>
      </c>
      <c r="X171" s="753">
        <v>10</v>
      </c>
      <c r="Y171" s="745">
        <f>X171/SUM(T171:W172)</f>
        <v>1</v>
      </c>
      <c r="Z171" s="40" t="s">
        <v>184</v>
      </c>
      <c r="AA171" s="41" t="s">
        <v>178</v>
      </c>
      <c r="AB171" s="607" t="s">
        <v>654</v>
      </c>
    </row>
    <row r="172" spans="1:28" s="61" customFormat="1" ht="347.25" customHeight="1" x14ac:dyDescent="0.2">
      <c r="A172" s="676"/>
      <c r="B172" s="652"/>
      <c r="C172" s="626"/>
      <c r="D172" s="652"/>
      <c r="E172" s="232"/>
      <c r="F172" s="626"/>
      <c r="G172" s="652"/>
      <c r="H172" s="75"/>
      <c r="I172" s="652"/>
      <c r="J172" s="671"/>
      <c r="K172" s="624"/>
      <c r="L172" s="617"/>
      <c r="M172" s="617"/>
      <c r="N172" s="617"/>
      <c r="O172" s="617"/>
      <c r="P172" s="773"/>
      <c r="Q172" s="792"/>
      <c r="R172" s="625"/>
      <c r="S172" s="829"/>
      <c r="T172" s="671"/>
      <c r="U172" s="671"/>
      <c r="V172" s="671"/>
      <c r="W172" s="671"/>
      <c r="X172" s="755"/>
      <c r="Y172" s="747"/>
      <c r="Z172" s="42"/>
      <c r="AA172" s="43"/>
      <c r="AB172" s="609"/>
    </row>
    <row r="173" spans="1:28" s="61" customFormat="1" ht="128.25" x14ac:dyDescent="0.2">
      <c r="A173" s="672" t="s">
        <v>24</v>
      </c>
      <c r="B173" s="641" t="s">
        <v>49</v>
      </c>
      <c r="C173" s="641">
        <v>31</v>
      </c>
      <c r="D173" s="641" t="s">
        <v>165</v>
      </c>
      <c r="E173" s="232"/>
      <c r="F173" s="641">
        <v>1</v>
      </c>
      <c r="G173" s="641" t="s">
        <v>185</v>
      </c>
      <c r="H173" s="75"/>
      <c r="I173" s="641" t="s">
        <v>163</v>
      </c>
      <c r="J173" s="641">
        <v>296105</v>
      </c>
      <c r="K173" s="622" t="s">
        <v>186</v>
      </c>
      <c r="L173" s="665">
        <v>0.05</v>
      </c>
      <c r="M173" s="665">
        <v>0.1</v>
      </c>
      <c r="N173" s="665">
        <v>0.2</v>
      </c>
      <c r="O173" s="665">
        <v>0.1</v>
      </c>
      <c r="P173" s="765">
        <v>0.15</v>
      </c>
      <c r="Q173" s="765">
        <v>1</v>
      </c>
      <c r="R173" s="625"/>
      <c r="S173" s="45" t="s">
        <v>187</v>
      </c>
      <c r="T173" s="50">
        <v>2</v>
      </c>
      <c r="U173" s="50">
        <v>3</v>
      </c>
      <c r="V173" s="50">
        <v>3</v>
      </c>
      <c r="W173" s="50">
        <v>2</v>
      </c>
      <c r="X173" s="348">
        <v>10</v>
      </c>
      <c r="Y173" s="267">
        <f>X173/SUM(T173:W173)</f>
        <v>1</v>
      </c>
      <c r="Z173" s="641" t="s">
        <v>184</v>
      </c>
      <c r="AA173" s="786" t="s">
        <v>178</v>
      </c>
      <c r="AB173" s="607" t="s">
        <v>655</v>
      </c>
    </row>
    <row r="174" spans="1:28" s="61" customFormat="1" ht="99.75" x14ac:dyDescent="0.2">
      <c r="A174" s="673"/>
      <c r="B174" s="625"/>
      <c r="C174" s="625"/>
      <c r="D174" s="625"/>
      <c r="E174" s="232"/>
      <c r="F174" s="625"/>
      <c r="G174" s="625"/>
      <c r="H174" s="75"/>
      <c r="I174" s="625"/>
      <c r="J174" s="625"/>
      <c r="K174" s="623"/>
      <c r="L174" s="669"/>
      <c r="M174" s="669"/>
      <c r="N174" s="669"/>
      <c r="O174" s="669"/>
      <c r="P174" s="766"/>
      <c r="Q174" s="766"/>
      <c r="R174" s="625"/>
      <c r="S174" s="45" t="s">
        <v>188</v>
      </c>
      <c r="T174" s="50">
        <v>1</v>
      </c>
      <c r="U174" s="50">
        <v>1</v>
      </c>
      <c r="V174" s="50">
        <v>1</v>
      </c>
      <c r="W174" s="50">
        <v>1</v>
      </c>
      <c r="X174" s="348">
        <v>4</v>
      </c>
      <c r="Y174" s="266">
        <f>X174/SUM(T174:W174)</f>
        <v>1</v>
      </c>
      <c r="Z174" s="625"/>
      <c r="AA174" s="787"/>
      <c r="AB174" s="608"/>
    </row>
    <row r="175" spans="1:28" s="61" customFormat="1" ht="142.5" x14ac:dyDescent="0.2">
      <c r="A175" s="674"/>
      <c r="B175" s="626"/>
      <c r="C175" s="626"/>
      <c r="D175" s="626"/>
      <c r="E175" s="232">
        <f>SUM(H175)</f>
        <v>0</v>
      </c>
      <c r="F175" s="626"/>
      <c r="G175" s="626"/>
      <c r="H175" s="75"/>
      <c r="I175" s="626"/>
      <c r="J175" s="626"/>
      <c r="K175" s="624"/>
      <c r="L175" s="652"/>
      <c r="M175" s="652"/>
      <c r="N175" s="652"/>
      <c r="O175" s="652"/>
      <c r="P175" s="767"/>
      <c r="Q175" s="767"/>
      <c r="R175" s="626"/>
      <c r="S175" s="45" t="s">
        <v>189</v>
      </c>
      <c r="T175" s="50">
        <v>1</v>
      </c>
      <c r="U175" s="50">
        <v>1</v>
      </c>
      <c r="V175" s="50">
        <v>1</v>
      </c>
      <c r="W175" s="50">
        <v>1</v>
      </c>
      <c r="X175" s="348">
        <v>4</v>
      </c>
      <c r="Y175" s="266">
        <f>X175/SUM(T175:W175)</f>
        <v>1</v>
      </c>
      <c r="Z175" s="625"/>
      <c r="AA175" s="787"/>
      <c r="AB175" s="609"/>
    </row>
    <row r="176" spans="1:28" s="61" customFormat="1" ht="28.5" x14ac:dyDescent="0.2">
      <c r="A176" s="801" t="s">
        <v>142</v>
      </c>
      <c r="B176" s="791" t="s">
        <v>48</v>
      </c>
      <c r="C176" s="791">
        <v>31</v>
      </c>
      <c r="D176" s="791" t="s">
        <v>157</v>
      </c>
      <c r="E176" s="233"/>
      <c r="F176" s="805">
        <v>2</v>
      </c>
      <c r="G176" s="806" t="s">
        <v>156</v>
      </c>
      <c r="H176" s="202"/>
      <c r="I176" s="791" t="s">
        <v>158</v>
      </c>
      <c r="J176" s="791">
        <v>296102</v>
      </c>
      <c r="K176" s="808" t="s">
        <v>159</v>
      </c>
      <c r="L176" s="800">
        <v>1</v>
      </c>
      <c r="M176" s="800">
        <v>1</v>
      </c>
      <c r="N176" s="800">
        <v>1</v>
      </c>
      <c r="O176" s="800">
        <v>1</v>
      </c>
      <c r="P176" s="778">
        <v>1</v>
      </c>
      <c r="Q176" s="778">
        <v>1</v>
      </c>
      <c r="R176" s="791" t="s">
        <v>160</v>
      </c>
      <c r="S176" s="263" t="s">
        <v>470</v>
      </c>
      <c r="T176" s="79">
        <v>1</v>
      </c>
      <c r="U176" s="79">
        <v>1</v>
      </c>
      <c r="V176" s="79">
        <v>1</v>
      </c>
      <c r="W176" s="79">
        <v>1</v>
      </c>
      <c r="X176" s="348">
        <v>4</v>
      </c>
      <c r="Y176" s="346">
        <f>X176/SUM(T176:W176)</f>
        <v>1</v>
      </c>
      <c r="Z176" s="625"/>
      <c r="AA176" s="787"/>
      <c r="AB176" s="607" t="s">
        <v>659</v>
      </c>
    </row>
    <row r="177" spans="1:28" s="61" customFormat="1" ht="69.75" customHeight="1" x14ac:dyDescent="0.2">
      <c r="A177" s="801"/>
      <c r="B177" s="791"/>
      <c r="C177" s="791"/>
      <c r="D177" s="791"/>
      <c r="E177" s="233"/>
      <c r="F177" s="805"/>
      <c r="G177" s="806"/>
      <c r="H177" s="202"/>
      <c r="I177" s="791"/>
      <c r="J177" s="791"/>
      <c r="K177" s="809"/>
      <c r="L177" s="800"/>
      <c r="M177" s="800"/>
      <c r="N177" s="800"/>
      <c r="O177" s="800"/>
      <c r="P177" s="790"/>
      <c r="Q177" s="790"/>
      <c r="R177" s="791"/>
      <c r="S177" s="789" t="s">
        <v>471</v>
      </c>
      <c r="T177" s="789"/>
      <c r="U177" s="789"/>
      <c r="V177" s="789"/>
      <c r="W177" s="789"/>
      <c r="X177" s="753">
        <v>45</v>
      </c>
      <c r="Y177" s="824">
        <v>1</v>
      </c>
      <c r="Z177" s="625"/>
      <c r="AA177" s="787"/>
      <c r="AB177" s="608"/>
    </row>
    <row r="178" spans="1:28" s="61" customFormat="1" ht="15" customHeight="1" x14ac:dyDescent="0.2">
      <c r="A178" s="801"/>
      <c r="B178" s="791"/>
      <c r="C178" s="791"/>
      <c r="D178" s="791"/>
      <c r="E178" s="233"/>
      <c r="F178" s="805"/>
      <c r="G178" s="806"/>
      <c r="H178" s="202"/>
      <c r="I178" s="791"/>
      <c r="J178" s="791"/>
      <c r="K178" s="809"/>
      <c r="L178" s="800"/>
      <c r="M178" s="800"/>
      <c r="N178" s="800"/>
      <c r="O178" s="800"/>
      <c r="P178" s="790"/>
      <c r="Q178" s="790"/>
      <c r="R178" s="791"/>
      <c r="S178" s="789"/>
      <c r="T178" s="789"/>
      <c r="U178" s="789"/>
      <c r="V178" s="789"/>
      <c r="W178" s="789"/>
      <c r="X178" s="754"/>
      <c r="Y178" s="825"/>
      <c r="Z178" s="625"/>
      <c r="AA178" s="787"/>
      <c r="AB178" s="608"/>
    </row>
    <row r="179" spans="1:28" s="61" customFormat="1" x14ac:dyDescent="0.2">
      <c r="A179" s="801"/>
      <c r="B179" s="791"/>
      <c r="C179" s="791"/>
      <c r="D179" s="791"/>
      <c r="E179" s="233"/>
      <c r="F179" s="805"/>
      <c r="G179" s="806"/>
      <c r="H179" s="202"/>
      <c r="I179" s="791"/>
      <c r="J179" s="791"/>
      <c r="K179" s="809"/>
      <c r="L179" s="800"/>
      <c r="M179" s="800"/>
      <c r="N179" s="800"/>
      <c r="O179" s="800"/>
      <c r="P179" s="790"/>
      <c r="Q179" s="790"/>
      <c r="R179" s="791"/>
      <c r="S179" s="789"/>
      <c r="T179" s="789"/>
      <c r="U179" s="789"/>
      <c r="V179" s="789"/>
      <c r="W179" s="789"/>
      <c r="X179" s="754"/>
      <c r="Y179" s="825"/>
      <c r="Z179" s="625"/>
      <c r="AA179" s="787"/>
      <c r="AB179" s="608"/>
    </row>
    <row r="180" spans="1:28" s="61" customFormat="1" x14ac:dyDescent="0.2">
      <c r="A180" s="801"/>
      <c r="B180" s="791"/>
      <c r="C180" s="791"/>
      <c r="D180" s="791"/>
      <c r="E180" s="233"/>
      <c r="F180" s="805"/>
      <c r="G180" s="806"/>
      <c r="H180" s="202"/>
      <c r="I180" s="791"/>
      <c r="J180" s="791"/>
      <c r="K180" s="809"/>
      <c r="L180" s="800"/>
      <c r="M180" s="800"/>
      <c r="N180" s="800"/>
      <c r="O180" s="800"/>
      <c r="P180" s="790"/>
      <c r="Q180" s="790"/>
      <c r="R180" s="791"/>
      <c r="S180" s="789"/>
      <c r="T180" s="789"/>
      <c r="U180" s="789"/>
      <c r="V180" s="789"/>
      <c r="W180" s="789"/>
      <c r="X180" s="754"/>
      <c r="Y180" s="825"/>
      <c r="Z180" s="625"/>
      <c r="AA180" s="787"/>
      <c r="AB180" s="608"/>
    </row>
    <row r="181" spans="1:28" s="61" customFormat="1" x14ac:dyDescent="0.2">
      <c r="A181" s="801"/>
      <c r="B181" s="791"/>
      <c r="C181" s="791"/>
      <c r="D181" s="791"/>
      <c r="E181" s="233"/>
      <c r="F181" s="805"/>
      <c r="G181" s="806"/>
      <c r="H181" s="202"/>
      <c r="I181" s="791"/>
      <c r="J181" s="791"/>
      <c r="K181" s="809"/>
      <c r="L181" s="800"/>
      <c r="M181" s="800"/>
      <c r="N181" s="800"/>
      <c r="O181" s="800"/>
      <c r="P181" s="790"/>
      <c r="Q181" s="790"/>
      <c r="R181" s="791"/>
      <c r="S181" s="789"/>
      <c r="T181" s="789"/>
      <c r="U181" s="789"/>
      <c r="V181" s="789"/>
      <c r="W181" s="789"/>
      <c r="X181" s="754"/>
      <c r="Y181" s="825"/>
      <c r="Z181" s="625"/>
      <c r="AA181" s="787"/>
      <c r="AB181" s="608"/>
    </row>
    <row r="182" spans="1:28" s="61" customFormat="1" x14ac:dyDescent="0.2">
      <c r="A182" s="801"/>
      <c r="B182" s="791"/>
      <c r="C182" s="791"/>
      <c r="D182" s="791"/>
      <c r="E182" s="233"/>
      <c r="F182" s="805"/>
      <c r="G182" s="806"/>
      <c r="H182" s="202"/>
      <c r="I182" s="791"/>
      <c r="J182" s="791"/>
      <c r="K182" s="809"/>
      <c r="L182" s="800"/>
      <c r="M182" s="800"/>
      <c r="N182" s="800"/>
      <c r="O182" s="800"/>
      <c r="P182" s="790"/>
      <c r="Q182" s="790"/>
      <c r="R182" s="791"/>
      <c r="S182" s="789"/>
      <c r="T182" s="789"/>
      <c r="U182" s="789"/>
      <c r="V182" s="789"/>
      <c r="W182" s="789"/>
      <c r="X182" s="754"/>
      <c r="Y182" s="825"/>
      <c r="Z182" s="625"/>
      <c r="AA182" s="787"/>
      <c r="AB182" s="608"/>
    </row>
    <row r="183" spans="1:28" s="61" customFormat="1" x14ac:dyDescent="0.2">
      <c r="A183" s="801"/>
      <c r="B183" s="791"/>
      <c r="C183" s="791"/>
      <c r="D183" s="791"/>
      <c r="E183" s="233"/>
      <c r="F183" s="805"/>
      <c r="G183" s="806"/>
      <c r="H183" s="202"/>
      <c r="I183" s="791"/>
      <c r="J183" s="791"/>
      <c r="K183" s="809"/>
      <c r="L183" s="800"/>
      <c r="M183" s="800"/>
      <c r="N183" s="800"/>
      <c r="O183" s="800"/>
      <c r="P183" s="790"/>
      <c r="Q183" s="790"/>
      <c r="R183" s="791"/>
      <c r="S183" s="789"/>
      <c r="T183" s="789"/>
      <c r="U183" s="789"/>
      <c r="V183" s="789"/>
      <c r="W183" s="789"/>
      <c r="X183" s="754"/>
      <c r="Y183" s="825"/>
      <c r="Z183" s="625"/>
      <c r="AA183" s="787"/>
      <c r="AB183" s="608"/>
    </row>
    <row r="184" spans="1:28" s="61" customFormat="1" x14ac:dyDescent="0.2">
      <c r="A184" s="801"/>
      <c r="B184" s="791"/>
      <c r="C184" s="791"/>
      <c r="D184" s="791"/>
      <c r="E184" s="233"/>
      <c r="F184" s="805"/>
      <c r="G184" s="806"/>
      <c r="H184" s="202"/>
      <c r="I184" s="791"/>
      <c r="J184" s="791"/>
      <c r="K184" s="809"/>
      <c r="L184" s="800"/>
      <c r="M184" s="800"/>
      <c r="N184" s="800"/>
      <c r="O184" s="800"/>
      <c r="P184" s="790"/>
      <c r="Q184" s="790"/>
      <c r="R184" s="791"/>
      <c r="S184" s="789"/>
      <c r="T184" s="789"/>
      <c r="U184" s="789"/>
      <c r="V184" s="789"/>
      <c r="W184" s="789"/>
      <c r="X184" s="754"/>
      <c r="Y184" s="825"/>
      <c r="Z184" s="625"/>
      <c r="AA184" s="787"/>
      <c r="AB184" s="608"/>
    </row>
    <row r="185" spans="1:28" s="61" customFormat="1" x14ac:dyDescent="0.2">
      <c r="A185" s="801"/>
      <c r="B185" s="791"/>
      <c r="C185" s="791"/>
      <c r="D185" s="791"/>
      <c r="E185" s="199"/>
      <c r="F185" s="805"/>
      <c r="G185" s="806"/>
      <c r="H185" s="203"/>
      <c r="I185" s="791"/>
      <c r="J185" s="791"/>
      <c r="K185" s="810"/>
      <c r="L185" s="800"/>
      <c r="M185" s="800"/>
      <c r="N185" s="800"/>
      <c r="O185" s="800"/>
      <c r="P185" s="779"/>
      <c r="Q185" s="790"/>
      <c r="R185" s="791"/>
      <c r="S185" s="789"/>
      <c r="T185" s="789"/>
      <c r="U185" s="789"/>
      <c r="V185" s="789"/>
      <c r="W185" s="789"/>
      <c r="X185" s="755"/>
      <c r="Y185" s="825"/>
      <c r="Z185" s="626"/>
      <c r="AA185" s="788"/>
      <c r="AB185" s="609"/>
    </row>
    <row r="186" spans="1:28" s="61" customFormat="1" ht="18.75" thickBot="1" x14ac:dyDescent="0.25">
      <c r="A186" s="514"/>
      <c r="B186" s="515"/>
      <c r="C186" s="515"/>
      <c r="D186" s="515"/>
      <c r="E186" s="363"/>
      <c r="F186" s="516"/>
      <c r="G186" s="163"/>
      <c r="H186" s="158"/>
      <c r="I186" s="515"/>
      <c r="J186" s="515"/>
      <c r="K186" s="517"/>
      <c r="L186" s="518"/>
      <c r="M186" s="518"/>
      <c r="N186" s="518"/>
      <c r="O186" s="518"/>
      <c r="P186" s="523"/>
      <c r="Q186" s="524">
        <f>AVERAGE(Q146:Q185)</f>
        <v>0.93777777777777771</v>
      </c>
      <c r="R186" s="515"/>
      <c r="S186" s="519"/>
      <c r="T186" s="519"/>
      <c r="U186" s="519"/>
      <c r="V186" s="519"/>
      <c r="W186" s="519"/>
      <c r="X186" s="520"/>
      <c r="Y186" s="525">
        <f>AVERAGE(Y146:Y185)</f>
        <v>0.99518738529894724</v>
      </c>
      <c r="Z186" s="515"/>
      <c r="AA186" s="521"/>
      <c r="AB186" s="522"/>
    </row>
    <row r="187" spans="1:28" s="58" customFormat="1" ht="24" customHeight="1" thickBot="1" x14ac:dyDescent="0.3">
      <c r="Q187" s="313">
        <f>AVERAGE(AVERAGE(Q11:Q144,Q146:Q185))</f>
        <v>0.91296703296703297</v>
      </c>
      <c r="S187" s="59"/>
      <c r="X187" s="351"/>
      <c r="Y187" s="312">
        <f>AVERAGE(Y11:Y11:Y144,Y146:Y185)</f>
        <v>0.90899321735200267</v>
      </c>
    </row>
    <row r="188" spans="1:28" s="58" customFormat="1" x14ac:dyDescent="0.2">
      <c r="S188" s="59"/>
      <c r="X188" s="352"/>
      <c r="Y188" s="60"/>
    </row>
    <row r="189" spans="1:28" s="58" customFormat="1" x14ac:dyDescent="0.2">
      <c r="S189" s="59"/>
      <c r="X189" s="352"/>
      <c r="Y189" s="225"/>
    </row>
    <row r="190" spans="1:28" s="58" customFormat="1" x14ac:dyDescent="0.2">
      <c r="K190" s="59"/>
      <c r="R190" s="170"/>
      <c r="S190" s="59"/>
      <c r="X190" s="352"/>
      <c r="Y190" s="170"/>
      <c r="Z190" s="170"/>
      <c r="AA190" s="170"/>
    </row>
    <row r="192" spans="1:28" ht="14.25" customHeight="1" x14ac:dyDescent="0.25">
      <c r="A192" s="804"/>
      <c r="B192" s="804"/>
      <c r="C192" s="807" t="s">
        <v>672</v>
      </c>
      <c r="D192" s="807"/>
      <c r="E192" s="807"/>
      <c r="F192" s="807"/>
      <c r="G192" s="301" t="s">
        <v>673</v>
      </c>
    </row>
    <row r="193" spans="1:7" ht="14.25" customHeight="1" x14ac:dyDescent="0.25">
      <c r="A193" s="802" t="s">
        <v>191</v>
      </c>
      <c r="B193" s="802"/>
      <c r="C193" s="803">
        <f>Y187</f>
        <v>0.90899321735200267</v>
      </c>
      <c r="D193" s="803"/>
      <c r="E193" s="803"/>
      <c r="F193" s="803"/>
      <c r="G193" s="302">
        <f>Y187</f>
        <v>0.90899321735200267</v>
      </c>
    </row>
    <row r="194" spans="1:7" ht="14.25" customHeight="1" x14ac:dyDescent="0.2">
      <c r="A194" s="798" t="s">
        <v>636</v>
      </c>
      <c r="B194" s="798"/>
      <c r="C194" s="799">
        <f>Q145</f>
        <v>0.90437869822485206</v>
      </c>
      <c r="D194" s="799"/>
      <c r="E194" s="799"/>
      <c r="F194" s="799"/>
      <c r="G194" s="303">
        <f>Y145</f>
        <v>0.88894806201550403</v>
      </c>
    </row>
    <row r="195" spans="1:7" ht="14.25" customHeight="1" x14ac:dyDescent="0.2">
      <c r="A195" s="603" t="s">
        <v>637</v>
      </c>
      <c r="B195" s="603"/>
      <c r="C195" s="604">
        <f>Q186</f>
        <v>0.93777777777777771</v>
      </c>
      <c r="D195" s="604"/>
      <c r="E195" s="604"/>
      <c r="F195" s="604"/>
      <c r="G195" s="304">
        <f>Y187</f>
        <v>0.90899321735200267</v>
      </c>
    </row>
  </sheetData>
  <sheetProtection sort="0" autoFilter="0" pivotTables="0"/>
  <mergeCells count="460">
    <mergeCell ref="AB33:AB45"/>
    <mergeCell ref="AB46:AB51"/>
    <mergeCell ref="R64:R69"/>
    <mergeCell ref="R108:R109"/>
    <mergeCell ref="R99:R102"/>
    <mergeCell ref="R103:R104"/>
    <mergeCell ref="R90:R92"/>
    <mergeCell ref="R95:R98"/>
    <mergeCell ref="R79:R83"/>
    <mergeCell ref="AB94:AB95"/>
    <mergeCell ref="R34:R38"/>
    <mergeCell ref="Y177:Y185"/>
    <mergeCell ref="W160:W161"/>
    <mergeCell ref="Y160:Y161"/>
    <mergeCell ref="U171:U172"/>
    <mergeCell ref="V171:V172"/>
    <mergeCell ref="X171:X172"/>
    <mergeCell ref="W177:W185"/>
    <mergeCell ref="R159:R161"/>
    <mergeCell ref="S171:S172"/>
    <mergeCell ref="T171:T172"/>
    <mergeCell ref="V177:V185"/>
    <mergeCell ref="X160:X161"/>
    <mergeCell ref="R162:R166"/>
    <mergeCell ref="T160:T161"/>
    <mergeCell ref="U160:U161"/>
    <mergeCell ref="V160:V161"/>
    <mergeCell ref="S177:S185"/>
    <mergeCell ref="A52:A78"/>
    <mergeCell ref="B52:B78"/>
    <mergeCell ref="M112:M113"/>
    <mergeCell ref="N112:N113"/>
    <mergeCell ref="C52:C78"/>
    <mergeCell ref="M64:M78"/>
    <mergeCell ref="N79:N80"/>
    <mergeCell ref="L52:L55"/>
    <mergeCell ref="D52:D78"/>
    <mergeCell ref="F52:F78"/>
    <mergeCell ref="K81:K93"/>
    <mergeCell ref="I52:I78"/>
    <mergeCell ref="K56:K62"/>
    <mergeCell ref="J52:J78"/>
    <mergeCell ref="K52:K55"/>
    <mergeCell ref="F79:F93"/>
    <mergeCell ref="G79:G93"/>
    <mergeCell ref="G52:G78"/>
    <mergeCell ref="J105:J123"/>
    <mergeCell ref="M95:M104"/>
    <mergeCell ref="K110:K111"/>
    <mergeCell ref="N95:N104"/>
    <mergeCell ref="M108:M109"/>
    <mergeCell ref="A79:A93"/>
    <mergeCell ref="Q156:Q157"/>
    <mergeCell ref="Q162:Q166"/>
    <mergeCell ref="Q159:Q161"/>
    <mergeCell ref="O81:O93"/>
    <mergeCell ref="P79:P80"/>
    <mergeCell ref="P110:P111"/>
    <mergeCell ref="P95:P104"/>
    <mergeCell ref="Q105:Q107"/>
    <mergeCell ref="Q81:Q93"/>
    <mergeCell ref="Q95:Q104"/>
    <mergeCell ref="P156:P157"/>
    <mergeCell ref="O114:O123"/>
    <mergeCell ref="P105:P107"/>
    <mergeCell ref="P108:P109"/>
    <mergeCell ref="P124:P125"/>
    <mergeCell ref="Q133:Q137"/>
    <mergeCell ref="O105:O107"/>
    <mergeCell ref="O112:O113"/>
    <mergeCell ref="P114:P123"/>
    <mergeCell ref="P112:P113"/>
    <mergeCell ref="Q114:Q123"/>
    <mergeCell ref="Q108:Q109"/>
    <mergeCell ref="Q139:Q144"/>
    <mergeCell ref="K162:K166"/>
    <mergeCell ref="Q176:Q185"/>
    <mergeCell ref="F171:F172"/>
    <mergeCell ref="O146:O155"/>
    <mergeCell ref="F156:F157"/>
    <mergeCell ref="G146:G155"/>
    <mergeCell ref="J156:J157"/>
    <mergeCell ref="K156:K157"/>
    <mergeCell ref="I159:I161"/>
    <mergeCell ref="G156:G157"/>
    <mergeCell ref="J159:J161"/>
    <mergeCell ref="K146:K155"/>
    <mergeCell ref="J146:J155"/>
    <mergeCell ref="I146:I155"/>
    <mergeCell ref="I156:I157"/>
    <mergeCell ref="M159:M161"/>
    <mergeCell ref="L167:L170"/>
    <mergeCell ref="M167:M170"/>
    <mergeCell ref="N167:N170"/>
    <mergeCell ref="O167:O170"/>
    <mergeCell ref="P167:P170"/>
    <mergeCell ref="Q167:Q170"/>
    <mergeCell ref="Q173:Q175"/>
    <mergeCell ref="P162:P166"/>
    <mergeCell ref="A194:B194"/>
    <mergeCell ref="C194:F194"/>
    <mergeCell ref="O176:O185"/>
    <mergeCell ref="A176:A185"/>
    <mergeCell ref="B176:B185"/>
    <mergeCell ref="A193:B193"/>
    <mergeCell ref="I176:I185"/>
    <mergeCell ref="J176:J185"/>
    <mergeCell ref="C193:F193"/>
    <mergeCell ref="A192:B192"/>
    <mergeCell ref="C176:C185"/>
    <mergeCell ref="D176:D185"/>
    <mergeCell ref="F176:F185"/>
    <mergeCell ref="G176:G185"/>
    <mergeCell ref="C192:F192"/>
    <mergeCell ref="N176:N185"/>
    <mergeCell ref="K176:K185"/>
    <mergeCell ref="L176:L185"/>
    <mergeCell ref="M176:M185"/>
    <mergeCell ref="N108:N109"/>
    <mergeCell ref="O108:O109"/>
    <mergeCell ref="N110:N111"/>
    <mergeCell ref="Q110:Q111"/>
    <mergeCell ref="AA159:AA161"/>
    <mergeCell ref="AA162:AA166"/>
    <mergeCell ref="Z162:Z166"/>
    <mergeCell ref="AA173:AA185"/>
    <mergeCell ref="N173:N175"/>
    <mergeCell ref="U177:U185"/>
    <mergeCell ref="T177:T185"/>
    <mergeCell ref="P176:P185"/>
    <mergeCell ref="Z173:Z185"/>
    <mergeCell ref="R176:R185"/>
    <mergeCell ref="P173:P175"/>
    <mergeCell ref="R167:R175"/>
    <mergeCell ref="Q171:Q172"/>
    <mergeCell ref="X177:X185"/>
    <mergeCell ref="P133:P137"/>
    <mergeCell ref="O171:O172"/>
    <mergeCell ref="P171:P172"/>
    <mergeCell ref="S160:S161"/>
    <mergeCell ref="W171:W172"/>
    <mergeCell ref="Y171:Y172"/>
    <mergeCell ref="Z159:Z161"/>
    <mergeCell ref="P159:P161"/>
    <mergeCell ref="J79:J93"/>
    <mergeCell ref="K79:K80"/>
    <mergeCell ref="K95:K104"/>
    <mergeCell ref="L95:L104"/>
    <mergeCell ref="L146:L155"/>
    <mergeCell ref="O139:O144"/>
    <mergeCell ref="O124:O125"/>
    <mergeCell ref="P126:P132"/>
    <mergeCell ref="R139:R144"/>
    <mergeCell ref="P146:P155"/>
    <mergeCell ref="N114:N123"/>
    <mergeCell ref="L114:L123"/>
    <mergeCell ref="M114:M123"/>
    <mergeCell ref="Q146:Q155"/>
    <mergeCell ref="Q124:Q125"/>
    <mergeCell ref="Q126:Q132"/>
    <mergeCell ref="R114:R121"/>
    <mergeCell ref="N126:N132"/>
    <mergeCell ref="N105:N107"/>
    <mergeCell ref="L105:L107"/>
    <mergeCell ref="M105:M107"/>
    <mergeCell ref="O110:O111"/>
    <mergeCell ref="M110:M111"/>
    <mergeCell ref="R105:R107"/>
    <mergeCell ref="P24:P27"/>
    <mergeCell ref="O29:O32"/>
    <mergeCell ref="M33:M45"/>
    <mergeCell ref="M56:M62"/>
    <mergeCell ref="A8:A10"/>
    <mergeCell ref="M24:M27"/>
    <mergeCell ref="A33:A51"/>
    <mergeCell ref="B33:B51"/>
    <mergeCell ref="K64:K78"/>
    <mergeCell ref="C33:C51"/>
    <mergeCell ref="K46:K51"/>
    <mergeCell ref="P81:P93"/>
    <mergeCell ref="N64:N78"/>
    <mergeCell ref="K29:K32"/>
    <mergeCell ref="K11:K18"/>
    <mergeCell ref="E8:E10"/>
    <mergeCell ref="O79:O80"/>
    <mergeCell ref="L81:L93"/>
    <mergeCell ref="M81:M93"/>
    <mergeCell ref="N81:N93"/>
    <mergeCell ref="L79:L80"/>
    <mergeCell ref="M79:M80"/>
    <mergeCell ref="J94:J104"/>
    <mergeCell ref="R43:R45"/>
    <mergeCell ref="R70:R73"/>
    <mergeCell ref="M52:M55"/>
    <mergeCell ref="N52:N55"/>
    <mergeCell ref="O52:O55"/>
    <mergeCell ref="Q52:Q55"/>
    <mergeCell ref="N56:N62"/>
    <mergeCell ref="P64:P78"/>
    <mergeCell ref="O56:O62"/>
    <mergeCell ref="Q56:Q62"/>
    <mergeCell ref="O64:O78"/>
    <mergeCell ref="Q64:Q78"/>
    <mergeCell ref="L64:L78"/>
    <mergeCell ref="L56:L62"/>
    <mergeCell ref="P52:P55"/>
    <mergeCell ref="P46:P51"/>
    <mergeCell ref="O33:O45"/>
    <mergeCell ref="M46:M51"/>
    <mergeCell ref="R50:R51"/>
    <mergeCell ref="Q33:Q45"/>
    <mergeCell ref="Q46:Q51"/>
    <mergeCell ref="R46:R48"/>
    <mergeCell ref="N46:N51"/>
    <mergeCell ref="O46:O51"/>
    <mergeCell ref="P33:P45"/>
    <mergeCell ref="U9:U10"/>
    <mergeCell ref="Y8:Y10"/>
    <mergeCell ref="T9:T10"/>
    <mergeCell ref="S9:S10"/>
    <mergeCell ref="O20:O23"/>
    <mergeCell ref="P29:P32"/>
    <mergeCell ref="P9:P10"/>
    <mergeCell ref="P20:P23"/>
    <mergeCell ref="AB8:AB10"/>
    <mergeCell ref="X8:X10"/>
    <mergeCell ref="Z8:Z10"/>
    <mergeCell ref="Q24:Q27"/>
    <mergeCell ref="W9:W10"/>
    <mergeCell ref="V9:V10"/>
    <mergeCell ref="Q11:Q18"/>
    <mergeCell ref="Q20:Q23"/>
    <mergeCell ref="AB11:AB32"/>
    <mergeCell ref="Q29:Q32"/>
    <mergeCell ref="R9:R10"/>
    <mergeCell ref="Q9:Q10"/>
    <mergeCell ref="R24:R32"/>
    <mergeCell ref="G33:G51"/>
    <mergeCell ref="I33:I51"/>
    <mergeCell ref="J33:J51"/>
    <mergeCell ref="L24:L27"/>
    <mergeCell ref="G11:G30"/>
    <mergeCell ref="C11:C30"/>
    <mergeCell ref="D11:D30"/>
    <mergeCell ref="N24:N27"/>
    <mergeCell ref="K24:K27"/>
    <mergeCell ref="N11:N18"/>
    <mergeCell ref="N20:N22"/>
    <mergeCell ref="J11:J30"/>
    <mergeCell ref="K33:K45"/>
    <mergeCell ref="M11:M18"/>
    <mergeCell ref="L46:L51"/>
    <mergeCell ref="L29:L32"/>
    <mergeCell ref="L33:L45"/>
    <mergeCell ref="N33:N45"/>
    <mergeCell ref="A5:E5"/>
    <mergeCell ref="D8:D10"/>
    <mergeCell ref="A3:E3"/>
    <mergeCell ref="A6:E6"/>
    <mergeCell ref="AA8:AA10"/>
    <mergeCell ref="R8:S8"/>
    <mergeCell ref="H8:H10"/>
    <mergeCell ref="A4:E4"/>
    <mergeCell ref="F8:F10"/>
    <mergeCell ref="N9:N10"/>
    <mergeCell ref="L9:L10"/>
    <mergeCell ref="C8:C10"/>
    <mergeCell ref="A7:E7"/>
    <mergeCell ref="B8:B10"/>
    <mergeCell ref="O9:O10"/>
    <mergeCell ref="M9:M10"/>
    <mergeCell ref="F3:AB3"/>
    <mergeCell ref="F4:AB4"/>
    <mergeCell ref="F5:AB5"/>
    <mergeCell ref="F6:AB6"/>
    <mergeCell ref="F7:AB7"/>
    <mergeCell ref="I8:I10"/>
    <mergeCell ref="G8:G10"/>
    <mergeCell ref="T8:W8"/>
    <mergeCell ref="A162:A170"/>
    <mergeCell ref="B162:B170"/>
    <mergeCell ref="C162:C170"/>
    <mergeCell ref="D162:D170"/>
    <mergeCell ref="G159:G161"/>
    <mergeCell ref="I11:I30"/>
    <mergeCell ref="D33:D51"/>
    <mergeCell ref="F33:F51"/>
    <mergeCell ref="B79:B93"/>
    <mergeCell ref="C79:C93"/>
    <mergeCell ref="A94:A104"/>
    <mergeCell ref="I79:I93"/>
    <mergeCell ref="C94:C104"/>
    <mergeCell ref="D79:D93"/>
    <mergeCell ref="G94:G104"/>
    <mergeCell ref="I94:I104"/>
    <mergeCell ref="D94:D104"/>
    <mergeCell ref="F94:F104"/>
    <mergeCell ref="B94:B104"/>
    <mergeCell ref="A142:A143"/>
    <mergeCell ref="B124:B143"/>
    <mergeCell ref="A139:A141"/>
    <mergeCell ref="D124:D143"/>
    <mergeCell ref="C124:C137"/>
    <mergeCell ref="C139:C141"/>
    <mergeCell ref="C142:C143"/>
    <mergeCell ref="A1:AB1"/>
    <mergeCell ref="A2:AB2"/>
    <mergeCell ref="J8:J10"/>
    <mergeCell ref="K8:K10"/>
    <mergeCell ref="L8:O8"/>
    <mergeCell ref="R11:R13"/>
    <mergeCell ref="B11:B30"/>
    <mergeCell ref="F11:F30"/>
    <mergeCell ref="A11:A30"/>
    <mergeCell ref="L11:L18"/>
    <mergeCell ref="O11:O18"/>
    <mergeCell ref="P11:P18"/>
    <mergeCell ref="R14:R17"/>
    <mergeCell ref="R19:R23"/>
    <mergeCell ref="O24:O27"/>
    <mergeCell ref="M29:M32"/>
    <mergeCell ref="L20:L22"/>
    <mergeCell ref="M20:M22"/>
    <mergeCell ref="N29:N32"/>
    <mergeCell ref="A105:A123"/>
    <mergeCell ref="K20:K23"/>
    <mergeCell ref="D105:D123"/>
    <mergeCell ref="F105:F123"/>
    <mergeCell ref="I105:I123"/>
    <mergeCell ref="B105:B112"/>
    <mergeCell ref="L110:L111"/>
    <mergeCell ref="L112:L113"/>
    <mergeCell ref="K112:K113"/>
    <mergeCell ref="K108:K109"/>
    <mergeCell ref="K114:K123"/>
    <mergeCell ref="B114:B123"/>
    <mergeCell ref="C105:C123"/>
    <mergeCell ref="G114:G123"/>
    <mergeCell ref="G105:G112"/>
    <mergeCell ref="K105:K107"/>
    <mergeCell ref="L108:L109"/>
    <mergeCell ref="G139:G143"/>
    <mergeCell ref="N133:N137"/>
    <mergeCell ref="M139:M144"/>
    <mergeCell ref="F142:F143"/>
    <mergeCell ref="K126:K132"/>
    <mergeCell ref="G124:G137"/>
    <mergeCell ref="L133:L137"/>
    <mergeCell ref="M133:M137"/>
    <mergeCell ref="N124:N125"/>
    <mergeCell ref="J124:J144"/>
    <mergeCell ref="L126:L132"/>
    <mergeCell ref="L124:L125"/>
    <mergeCell ref="M124:M125"/>
    <mergeCell ref="M126:M132"/>
    <mergeCell ref="N139:N144"/>
    <mergeCell ref="K124:K125"/>
    <mergeCell ref="I124:I144"/>
    <mergeCell ref="L139:L144"/>
    <mergeCell ref="K139:K144"/>
    <mergeCell ref="K133:K137"/>
    <mergeCell ref="F124:F137"/>
    <mergeCell ref="F139:F141"/>
    <mergeCell ref="A146:A155"/>
    <mergeCell ref="B146:B155"/>
    <mergeCell ref="C156:C157"/>
    <mergeCell ref="D156:D157"/>
    <mergeCell ref="F146:F155"/>
    <mergeCell ref="A159:A161"/>
    <mergeCell ref="B159:B161"/>
    <mergeCell ref="C159:C161"/>
    <mergeCell ref="D159:D161"/>
    <mergeCell ref="C146:C155"/>
    <mergeCell ref="D146:D155"/>
    <mergeCell ref="B156:B157"/>
    <mergeCell ref="F159:F161"/>
    <mergeCell ref="E146:E158"/>
    <mergeCell ref="A156:A157"/>
    <mergeCell ref="A173:A175"/>
    <mergeCell ref="B173:B175"/>
    <mergeCell ref="C173:C175"/>
    <mergeCell ref="D173:D175"/>
    <mergeCell ref="F173:F175"/>
    <mergeCell ref="G173:G175"/>
    <mergeCell ref="A171:A172"/>
    <mergeCell ref="C171:C172"/>
    <mergeCell ref="D171:D172"/>
    <mergeCell ref="B171:B172"/>
    <mergeCell ref="G171:G172"/>
    <mergeCell ref="L173:L175"/>
    <mergeCell ref="M173:M175"/>
    <mergeCell ref="I173:I175"/>
    <mergeCell ref="J173:J175"/>
    <mergeCell ref="K173:K175"/>
    <mergeCell ref="K171:K172"/>
    <mergeCell ref="O173:O175"/>
    <mergeCell ref="M171:M172"/>
    <mergeCell ref="N171:N172"/>
    <mergeCell ref="J171:J172"/>
    <mergeCell ref="L171:L172"/>
    <mergeCell ref="F162:F170"/>
    <mergeCell ref="G162:G170"/>
    <mergeCell ref="I162:I170"/>
    <mergeCell ref="J162:J170"/>
    <mergeCell ref="K167:K170"/>
    <mergeCell ref="I171:I172"/>
    <mergeCell ref="AB52:AB55"/>
    <mergeCell ref="AB156:AB157"/>
    <mergeCell ref="AB124:AB125"/>
    <mergeCell ref="P56:P62"/>
    <mergeCell ref="R74:R77"/>
    <mergeCell ref="AB79:AB80"/>
    <mergeCell ref="AB81:AB93"/>
    <mergeCell ref="O156:O157"/>
    <mergeCell ref="AB64:AB78"/>
    <mergeCell ref="Q112:Q113"/>
    <mergeCell ref="O95:O104"/>
    <mergeCell ref="P139:P144"/>
    <mergeCell ref="Q79:Q80"/>
    <mergeCell ref="R84:R89"/>
    <mergeCell ref="AB56:AB62"/>
    <mergeCell ref="O126:O132"/>
    <mergeCell ref="O133:O137"/>
    <mergeCell ref="AB126:AB132"/>
    <mergeCell ref="AB133:AB137"/>
    <mergeCell ref="R124:R132"/>
    <mergeCell ref="R110:R111"/>
    <mergeCell ref="AA146:AA155"/>
    <mergeCell ref="Z156:Z157"/>
    <mergeCell ref="AA156:AA157"/>
    <mergeCell ref="Z146:Z155"/>
    <mergeCell ref="R133:R137"/>
    <mergeCell ref="R146:R155"/>
    <mergeCell ref="R156:R157"/>
    <mergeCell ref="AB108:AB113"/>
    <mergeCell ref="R112:R113"/>
    <mergeCell ref="A195:B195"/>
    <mergeCell ref="C195:F195"/>
    <mergeCell ref="A145:O145"/>
    <mergeCell ref="AB173:AB175"/>
    <mergeCell ref="AB176:AB185"/>
    <mergeCell ref="AB139:AB144"/>
    <mergeCell ref="AB146:AB155"/>
    <mergeCell ref="AB159:AB161"/>
    <mergeCell ref="AB162:AB166"/>
    <mergeCell ref="AB167:AB170"/>
    <mergeCell ref="AB171:AB172"/>
    <mergeCell ref="N156:N157"/>
    <mergeCell ref="L162:L166"/>
    <mergeCell ref="M146:M155"/>
    <mergeCell ref="N146:N155"/>
    <mergeCell ref="M156:M157"/>
    <mergeCell ref="L156:L157"/>
    <mergeCell ref="K159:K161"/>
    <mergeCell ref="L159:L161"/>
    <mergeCell ref="N159:N161"/>
    <mergeCell ref="O159:O161"/>
    <mergeCell ref="M162:M166"/>
    <mergeCell ref="N162:N166"/>
    <mergeCell ref="O162:O166"/>
  </mergeCells>
  <hyperlinks>
    <hyperlink ref="AA30" r:id="rId1"/>
    <hyperlink ref="AA29" r:id="rId2"/>
    <hyperlink ref="AA11" r:id="rId3"/>
    <hyperlink ref="AA13" r:id="rId4"/>
    <hyperlink ref="AA22" r:id="rId5"/>
    <hyperlink ref="AA24" r:id="rId6"/>
    <hyperlink ref="AA25" r:id="rId7"/>
    <hyperlink ref="AA26" r:id="rId8"/>
    <hyperlink ref="AA28" r:id="rId9"/>
    <hyperlink ref="AA27" r:id="rId10"/>
    <hyperlink ref="AA20" r:id="rId11"/>
    <hyperlink ref="AA18" r:id="rId12"/>
    <hyperlink ref="AA33" r:id="rId13"/>
    <hyperlink ref="AA34" r:id="rId14"/>
    <hyperlink ref="AA39" r:id="rId15"/>
    <hyperlink ref="AA41" r:id="rId16"/>
    <hyperlink ref="AA44" r:id="rId17"/>
    <hyperlink ref="AA45" r:id="rId18"/>
    <hyperlink ref="AA46" r:id="rId19"/>
    <hyperlink ref="AA49" r:id="rId20"/>
    <hyperlink ref="AA36" r:id="rId21"/>
    <hyperlink ref="AA37" r:id="rId22"/>
    <hyperlink ref="AA40" r:id="rId23"/>
    <hyperlink ref="AA47" r:id="rId24"/>
    <hyperlink ref="AA48" r:id="rId25"/>
    <hyperlink ref="AA51" r:id="rId26"/>
    <hyperlink ref="AA38" r:id="rId27"/>
    <hyperlink ref="AA50" r:id="rId28"/>
    <hyperlink ref="AA52" r:id="rId29"/>
    <hyperlink ref="AA54" r:id="rId30"/>
    <hyperlink ref="AA55" r:id="rId31"/>
    <hyperlink ref="AA57" r:id="rId32"/>
    <hyperlink ref="AA61" r:id="rId33"/>
    <hyperlink ref="AA65" r:id="rId34"/>
    <hyperlink ref="AA66" r:id="rId35"/>
    <hyperlink ref="AA67" r:id="rId36"/>
    <hyperlink ref="AA68" r:id="rId37"/>
    <hyperlink ref="AA69" r:id="rId38"/>
    <hyperlink ref="AA75" r:id="rId39"/>
    <hyperlink ref="AA78" r:id="rId40"/>
    <hyperlink ref="AA77" r:id="rId41"/>
    <hyperlink ref="AA56" r:id="rId42"/>
    <hyperlink ref="AA59" r:id="rId43"/>
    <hyperlink ref="AA62" r:id="rId44"/>
    <hyperlink ref="AA63" r:id="rId45"/>
    <hyperlink ref="AA70" r:id="rId46"/>
    <hyperlink ref="AA71" r:id="rId47"/>
    <hyperlink ref="AA60" r:id="rId48"/>
    <hyperlink ref="AA64" r:id="rId49"/>
    <hyperlink ref="AA74" r:id="rId50"/>
    <hyperlink ref="AA79" r:id="rId51"/>
    <hyperlink ref="AA80" r:id="rId52"/>
    <hyperlink ref="AA85" r:id="rId53"/>
    <hyperlink ref="AA91" r:id="rId54"/>
    <hyperlink ref="AA81" r:id="rId55"/>
    <hyperlink ref="AA89" r:id="rId56"/>
    <hyperlink ref="AA82" r:id="rId57"/>
    <hyperlink ref="AA86" r:id="rId58"/>
    <hyperlink ref="AA87" r:id="rId59"/>
    <hyperlink ref="AA92" r:id="rId60"/>
    <hyperlink ref="AA93" r:id="rId61"/>
    <hyperlink ref="AA84" r:id="rId62"/>
    <hyperlink ref="AA88" r:id="rId63"/>
    <hyperlink ref="AA90" r:id="rId64"/>
    <hyperlink ref="AA83" r:id="rId65"/>
    <hyperlink ref="AA101" r:id="rId66"/>
    <hyperlink ref="AA94" r:id="rId67"/>
    <hyperlink ref="AA95" r:id="rId68"/>
    <hyperlink ref="AA97" r:id="rId69"/>
    <hyperlink ref="AA98" r:id="rId70"/>
    <hyperlink ref="AA99" r:id="rId71"/>
    <hyperlink ref="AA100" r:id="rId72"/>
    <hyperlink ref="AA102" r:id="rId73"/>
    <hyperlink ref="AA103" r:id="rId74"/>
    <hyperlink ref="AA104" r:id="rId75"/>
    <hyperlink ref="AA105" r:id="rId76"/>
    <hyperlink ref="AA106" r:id="rId77"/>
    <hyperlink ref="AA107" r:id="rId78"/>
    <hyperlink ref="AA109" r:id="rId79"/>
    <hyperlink ref="AA111" r:id="rId80"/>
    <hyperlink ref="AA114" r:id="rId81"/>
    <hyperlink ref="AA115" r:id="rId82"/>
    <hyperlink ref="AA116" r:id="rId83"/>
    <hyperlink ref="AA117" r:id="rId84"/>
    <hyperlink ref="AA118" r:id="rId85"/>
    <hyperlink ref="AA119" r:id="rId86"/>
    <hyperlink ref="AA120" r:id="rId87"/>
    <hyperlink ref="AA121" r:id="rId88"/>
    <hyperlink ref="AA122" r:id="rId89"/>
    <hyperlink ref="AA123" r:id="rId90"/>
    <hyperlink ref="AA110" r:id="rId91"/>
    <hyperlink ref="AA126" r:id="rId92"/>
    <hyperlink ref="AA127" r:id="rId93"/>
    <hyperlink ref="AA128" r:id="rId94"/>
    <hyperlink ref="AA129" r:id="rId95"/>
    <hyperlink ref="AA130" r:id="rId96"/>
    <hyperlink ref="AA131" r:id="rId97"/>
    <hyperlink ref="AA132" r:id="rId98"/>
    <hyperlink ref="AA135" r:id="rId99"/>
    <hyperlink ref="AA139" r:id="rId100"/>
    <hyperlink ref="AA140:AA141" r:id="rId101" display="vmclavijo@cundinamarca.gov.co"/>
    <hyperlink ref="AA124" r:id="rId102"/>
    <hyperlink ref="AA125" r:id="rId103"/>
    <hyperlink ref="AA73" r:id="rId104"/>
    <hyperlink ref="AA142" r:id="rId105"/>
    <hyperlink ref="AA146" r:id="rId106"/>
    <hyperlink ref="AA156" r:id="rId107"/>
    <hyperlink ref="AA158" r:id="rId108"/>
    <hyperlink ref="AA171" r:id="rId109"/>
    <hyperlink ref="AA173" r:id="rId110"/>
    <hyperlink ref="AA159" r:id="rId111"/>
    <hyperlink ref="AA167" r:id="rId112"/>
    <hyperlink ref="AA169" r:id="rId113"/>
    <hyperlink ref="AA162" r:id="rId114"/>
    <hyperlink ref="AA168" r:id="rId115"/>
    <hyperlink ref="AA170" r:id="rId116"/>
    <hyperlink ref="AA12" r:id="rId117"/>
    <hyperlink ref="AA14" r:id="rId118"/>
    <hyperlink ref="AA15" r:id="rId119"/>
    <hyperlink ref="AA16" r:id="rId120"/>
    <hyperlink ref="AA17" r:id="rId121"/>
    <hyperlink ref="AA19" r:id="rId122"/>
    <hyperlink ref="AA21" r:id="rId123"/>
    <hyperlink ref="AA35" r:id="rId124"/>
    <hyperlink ref="AA43" r:id="rId125"/>
    <hyperlink ref="AA42" r:id="rId126"/>
    <hyperlink ref="AA53" r:id="rId127"/>
    <hyperlink ref="AA58" r:id="rId128"/>
    <hyperlink ref="AA138" r:id="rId129"/>
  </hyperlinks>
  <pageMargins left="0.70866141732283472" right="0.70866141732283472" top="0.74803149606299213" bottom="0.74803149606299213" header="0.31496062992125984" footer="0.31496062992125984"/>
  <pageSetup paperSize="119" scale="75" orientation="landscape" r:id="rId130"/>
  <ignoredErrors>
    <ignoredError sqref="Y165 Y163 Y167 Y170:Y171 Y174:Y17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topLeftCell="F1" workbookViewId="0">
      <pane ySplit="10" topLeftCell="A17" activePane="bottomLeft" state="frozen"/>
      <selection pane="bottomLeft" activeCell="G8" sqref="G8:G10"/>
    </sheetView>
  </sheetViews>
  <sheetFormatPr baseColWidth="10" defaultRowHeight="14.25" x14ac:dyDescent="0.2"/>
  <cols>
    <col min="1" max="1" width="9.42578125" style="33" customWidth="1"/>
    <col min="2" max="2" width="28.7109375" style="33" customWidth="1"/>
    <col min="3" max="3" width="7.7109375" style="33" customWidth="1"/>
    <col min="4" max="4" width="13.42578125" style="33" customWidth="1"/>
    <col min="5" max="5" width="10" style="33" hidden="1" customWidth="1"/>
    <col min="6" max="6" width="5.7109375" style="33" customWidth="1"/>
    <col min="7" max="7" width="27.140625" style="33" customWidth="1"/>
    <col min="8" max="8" width="10" style="33" hidden="1" customWidth="1"/>
    <col min="9" max="9" width="18.140625" style="33" customWidth="1"/>
    <col min="10" max="10" width="12.85546875" style="33" customWidth="1"/>
    <col min="11" max="11" width="18" style="33" customWidth="1"/>
    <col min="12" max="12" width="12.42578125" style="33" customWidth="1"/>
    <col min="13" max="13" width="11.85546875" style="33" customWidth="1"/>
    <col min="14" max="15" width="11.7109375" style="33" customWidth="1"/>
    <col min="16" max="17" width="27" style="33" customWidth="1"/>
    <col min="18" max="18" width="20.28515625" style="33" customWidth="1"/>
    <col min="19" max="19" width="22.42578125" style="33" customWidth="1"/>
    <col min="20" max="20" width="14.7109375" style="33" bestFit="1" customWidth="1"/>
    <col min="21" max="21" width="13.7109375" style="33" customWidth="1"/>
    <col min="22" max="22" width="12.140625" style="33" customWidth="1"/>
    <col min="23" max="23" width="11.5703125" style="33" customWidth="1"/>
    <col min="24" max="25" width="20.5703125" style="33" customWidth="1"/>
    <col min="26" max="26" width="24.5703125" style="33" customWidth="1"/>
    <col min="27" max="27" width="19" style="33" bestFit="1" customWidth="1"/>
    <col min="28" max="28" width="92" style="33" customWidth="1"/>
    <col min="29" max="30" width="11.7109375" style="33" bestFit="1" customWidth="1"/>
    <col min="31" max="33" width="11.42578125" style="33"/>
    <col min="34" max="34" width="14.85546875" style="33" customWidth="1"/>
    <col min="35" max="16384" width="11.42578125" style="33"/>
  </cols>
  <sheetData>
    <row r="1" spans="1:28" ht="15" customHeight="1" x14ac:dyDescent="0.2">
      <c r="A1" s="847" t="s">
        <v>22</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row>
    <row r="2" spans="1:28" ht="15" customHeight="1" x14ac:dyDescent="0.2">
      <c r="A2" s="847" t="s">
        <v>106</v>
      </c>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row>
    <row r="3" spans="1:28" ht="15" customHeight="1" x14ac:dyDescent="0.2">
      <c r="A3" s="849" t="s">
        <v>0</v>
      </c>
      <c r="B3" s="850"/>
      <c r="C3" s="850"/>
      <c r="D3" s="850"/>
      <c r="E3" s="851"/>
      <c r="F3" s="723" t="s">
        <v>1</v>
      </c>
      <c r="G3" s="723"/>
      <c r="H3" s="723"/>
      <c r="I3" s="723"/>
      <c r="J3" s="723"/>
      <c r="K3" s="723"/>
      <c r="L3" s="723"/>
      <c r="M3" s="723"/>
      <c r="N3" s="723"/>
      <c r="O3" s="723"/>
      <c r="P3" s="723"/>
      <c r="Q3" s="723"/>
      <c r="R3" s="723"/>
      <c r="S3" s="723"/>
      <c r="T3" s="723"/>
      <c r="U3" s="723"/>
      <c r="V3" s="723"/>
      <c r="W3" s="723"/>
      <c r="X3" s="723"/>
      <c r="Y3" s="723"/>
      <c r="Z3" s="723"/>
      <c r="AA3" s="849"/>
      <c r="AB3" s="239"/>
    </row>
    <row r="4" spans="1:28" ht="15" x14ac:dyDescent="0.2">
      <c r="A4" s="723" t="s">
        <v>2</v>
      </c>
      <c r="B4" s="723"/>
      <c r="C4" s="723"/>
      <c r="D4" s="723"/>
      <c r="E4" s="723"/>
      <c r="F4" s="734">
        <v>2500</v>
      </c>
      <c r="G4" s="734"/>
      <c r="H4" s="734"/>
      <c r="I4" s="734"/>
      <c r="J4" s="734"/>
      <c r="K4" s="734"/>
      <c r="L4" s="734"/>
      <c r="M4" s="734"/>
      <c r="N4" s="734"/>
      <c r="O4" s="734"/>
      <c r="P4" s="734"/>
      <c r="Q4" s="734"/>
      <c r="R4" s="734"/>
      <c r="S4" s="734"/>
      <c r="T4" s="734"/>
      <c r="U4" s="734"/>
      <c r="V4" s="734"/>
      <c r="W4" s="734"/>
      <c r="X4" s="734"/>
      <c r="Y4" s="734"/>
      <c r="Z4" s="734"/>
      <c r="AA4" s="852"/>
      <c r="AB4" s="239"/>
    </row>
    <row r="5" spans="1:28" ht="15" customHeight="1" x14ac:dyDescent="0.2">
      <c r="A5" s="723" t="s">
        <v>3</v>
      </c>
      <c r="B5" s="723"/>
      <c r="C5" s="723"/>
      <c r="D5" s="723"/>
      <c r="E5" s="723"/>
      <c r="F5" s="734" t="s">
        <v>204</v>
      </c>
      <c r="G5" s="734"/>
      <c r="H5" s="734"/>
      <c r="I5" s="734"/>
      <c r="J5" s="734"/>
      <c r="K5" s="734"/>
      <c r="L5" s="734"/>
      <c r="M5" s="734"/>
      <c r="N5" s="734"/>
      <c r="O5" s="734"/>
      <c r="P5" s="734"/>
      <c r="Q5" s="734"/>
      <c r="R5" s="734"/>
      <c r="S5" s="734"/>
      <c r="T5" s="734"/>
      <c r="U5" s="734"/>
      <c r="V5" s="734"/>
      <c r="W5" s="734"/>
      <c r="X5" s="734"/>
      <c r="Y5" s="734"/>
      <c r="Z5" s="734"/>
      <c r="AA5" s="852"/>
      <c r="AB5" s="239"/>
    </row>
    <row r="6" spans="1:28" ht="15" customHeight="1" x14ac:dyDescent="0.2">
      <c r="A6" s="723" t="s">
        <v>4</v>
      </c>
      <c r="B6" s="723"/>
      <c r="C6" s="723"/>
      <c r="D6" s="723"/>
      <c r="E6" s="723"/>
      <c r="F6" s="734" t="s">
        <v>21</v>
      </c>
      <c r="G6" s="734"/>
      <c r="H6" s="734"/>
      <c r="I6" s="734"/>
      <c r="J6" s="734"/>
      <c r="K6" s="734"/>
      <c r="L6" s="734"/>
      <c r="M6" s="734"/>
      <c r="N6" s="734"/>
      <c r="O6" s="734"/>
      <c r="P6" s="734"/>
      <c r="Q6" s="734"/>
      <c r="R6" s="734"/>
      <c r="S6" s="734"/>
      <c r="T6" s="734"/>
      <c r="U6" s="734"/>
      <c r="V6" s="734"/>
      <c r="W6" s="734"/>
      <c r="X6" s="734"/>
      <c r="Y6" s="734"/>
      <c r="Z6" s="734"/>
      <c r="AA6" s="852"/>
      <c r="AB6" s="239"/>
    </row>
    <row r="7" spans="1:28" ht="15" customHeight="1" x14ac:dyDescent="0.2">
      <c r="A7" s="733" t="s">
        <v>5</v>
      </c>
      <c r="B7" s="733"/>
      <c r="C7" s="733"/>
      <c r="D7" s="733"/>
      <c r="E7" s="733"/>
      <c r="F7" s="735" t="s">
        <v>807</v>
      </c>
      <c r="G7" s="733"/>
      <c r="H7" s="733"/>
      <c r="I7" s="733"/>
      <c r="J7" s="733"/>
      <c r="K7" s="733"/>
      <c r="L7" s="733"/>
      <c r="M7" s="733"/>
      <c r="N7" s="733"/>
      <c r="O7" s="733"/>
      <c r="P7" s="733"/>
      <c r="Q7" s="733"/>
      <c r="R7" s="733"/>
      <c r="S7" s="733"/>
      <c r="T7" s="733"/>
      <c r="U7" s="733"/>
      <c r="V7" s="733"/>
      <c r="W7" s="733"/>
      <c r="X7" s="733"/>
      <c r="Y7" s="733"/>
      <c r="Z7" s="733"/>
      <c r="AA7" s="733"/>
      <c r="AB7" s="733"/>
    </row>
    <row r="8" spans="1:28" ht="69.75" customHeight="1" x14ac:dyDescent="0.2">
      <c r="A8" s="724" t="s">
        <v>6</v>
      </c>
      <c r="B8" s="724" t="s">
        <v>7</v>
      </c>
      <c r="C8" s="693" t="s">
        <v>8</v>
      </c>
      <c r="D8" s="724" t="s">
        <v>9</v>
      </c>
      <c r="E8" s="863" t="s">
        <v>10</v>
      </c>
      <c r="F8" s="728" t="s">
        <v>11</v>
      </c>
      <c r="G8" s="736" t="s">
        <v>79</v>
      </c>
      <c r="H8" s="846" t="s">
        <v>12</v>
      </c>
      <c r="I8" s="693" t="s">
        <v>80</v>
      </c>
      <c r="J8" s="693" t="s">
        <v>81</v>
      </c>
      <c r="K8" s="837" t="s">
        <v>109</v>
      </c>
      <c r="L8" s="868" t="s">
        <v>89</v>
      </c>
      <c r="M8" s="880"/>
      <c r="N8" s="880"/>
      <c r="O8" s="880"/>
      <c r="P8" s="880"/>
      <c r="Q8" s="869"/>
      <c r="R8" s="868" t="s">
        <v>78</v>
      </c>
      <c r="S8" s="869"/>
      <c r="T8" s="859" t="s">
        <v>88</v>
      </c>
      <c r="U8" s="860"/>
      <c r="V8" s="860"/>
      <c r="W8" s="860"/>
      <c r="X8" s="860"/>
      <c r="Y8" s="861"/>
      <c r="Z8" s="877" t="s">
        <v>16</v>
      </c>
      <c r="AA8" s="877" t="s">
        <v>17</v>
      </c>
      <c r="AB8" s="853" t="s">
        <v>650</v>
      </c>
    </row>
    <row r="9" spans="1:28" ht="15" customHeight="1" x14ac:dyDescent="0.2">
      <c r="A9" s="725"/>
      <c r="B9" s="725"/>
      <c r="C9" s="694"/>
      <c r="D9" s="725"/>
      <c r="E9" s="864"/>
      <c r="F9" s="729"/>
      <c r="G9" s="737"/>
      <c r="H9" s="846"/>
      <c r="I9" s="694"/>
      <c r="J9" s="694"/>
      <c r="K9" s="838"/>
      <c r="L9" s="736" t="s">
        <v>84</v>
      </c>
      <c r="M9" s="736" t="s">
        <v>85</v>
      </c>
      <c r="N9" s="736" t="s">
        <v>83</v>
      </c>
      <c r="O9" s="873" t="s">
        <v>82</v>
      </c>
      <c r="P9" s="856" t="s">
        <v>803</v>
      </c>
      <c r="Q9" s="856" t="s">
        <v>662</v>
      </c>
      <c r="R9" s="858" t="s">
        <v>86</v>
      </c>
      <c r="S9" s="877" t="s">
        <v>87</v>
      </c>
      <c r="T9" s="875" t="s">
        <v>84</v>
      </c>
      <c r="U9" s="736" t="s">
        <v>85</v>
      </c>
      <c r="V9" s="736" t="s">
        <v>83</v>
      </c>
      <c r="W9" s="736" t="s">
        <v>82</v>
      </c>
      <c r="X9" s="866" t="s">
        <v>806</v>
      </c>
      <c r="Y9" s="862" t="s">
        <v>662</v>
      </c>
      <c r="Z9" s="879"/>
      <c r="AA9" s="879"/>
      <c r="AB9" s="854"/>
    </row>
    <row r="10" spans="1:28" ht="57" customHeight="1" x14ac:dyDescent="0.2">
      <c r="A10" s="726"/>
      <c r="B10" s="726"/>
      <c r="C10" s="695"/>
      <c r="D10" s="726"/>
      <c r="E10" s="865"/>
      <c r="F10" s="730"/>
      <c r="G10" s="738"/>
      <c r="H10" s="95"/>
      <c r="I10" s="695"/>
      <c r="J10" s="695"/>
      <c r="K10" s="839"/>
      <c r="L10" s="738"/>
      <c r="M10" s="738"/>
      <c r="N10" s="738"/>
      <c r="O10" s="874"/>
      <c r="P10" s="857"/>
      <c r="Q10" s="857"/>
      <c r="R10" s="858"/>
      <c r="S10" s="878"/>
      <c r="T10" s="876"/>
      <c r="U10" s="738"/>
      <c r="V10" s="738"/>
      <c r="W10" s="738"/>
      <c r="X10" s="867"/>
      <c r="Y10" s="862"/>
      <c r="Z10" s="878"/>
      <c r="AA10" s="878"/>
      <c r="AB10" s="855"/>
    </row>
    <row r="11" spans="1:28" s="93" customFormat="1" ht="142.5" x14ac:dyDescent="0.25">
      <c r="A11" s="200" t="s">
        <v>24</v>
      </c>
      <c r="B11" s="96" t="s">
        <v>192</v>
      </c>
      <c r="C11" s="96">
        <v>31</v>
      </c>
      <c r="D11" s="96" t="s">
        <v>350</v>
      </c>
      <c r="E11" s="845">
        <f>SUM(N11:N22)</f>
        <v>28</v>
      </c>
      <c r="F11" s="141">
        <v>6</v>
      </c>
      <c r="G11" s="96" t="s">
        <v>193</v>
      </c>
      <c r="I11" s="96" t="s">
        <v>351</v>
      </c>
      <c r="J11" s="166">
        <v>296001</v>
      </c>
      <c r="K11" s="97" t="s">
        <v>352</v>
      </c>
      <c r="L11" s="98">
        <v>1</v>
      </c>
      <c r="M11" s="98">
        <v>1</v>
      </c>
      <c r="N11" s="99">
        <v>1</v>
      </c>
      <c r="O11" s="99">
        <v>1</v>
      </c>
      <c r="P11" s="237">
        <v>1</v>
      </c>
      <c r="Q11" s="314">
        <v>1</v>
      </c>
      <c r="R11" s="100" t="s">
        <v>353</v>
      </c>
      <c r="S11" s="100" t="s">
        <v>354</v>
      </c>
      <c r="T11" s="99">
        <v>1</v>
      </c>
      <c r="U11" s="99">
        <v>1</v>
      </c>
      <c r="V11" s="99">
        <v>1</v>
      </c>
      <c r="W11" s="99">
        <v>1</v>
      </c>
      <c r="X11" s="316">
        <v>1</v>
      </c>
      <c r="Y11" s="316">
        <v>1</v>
      </c>
      <c r="Z11" s="96" t="s">
        <v>194</v>
      </c>
      <c r="AA11" s="102" t="s">
        <v>195</v>
      </c>
      <c r="AB11" s="870" t="s">
        <v>808</v>
      </c>
    </row>
    <row r="12" spans="1:28" s="93" customFormat="1" ht="142.5" x14ac:dyDescent="0.25">
      <c r="A12" s="200" t="s">
        <v>24</v>
      </c>
      <c r="B12" s="96" t="s">
        <v>192</v>
      </c>
      <c r="C12" s="96">
        <v>31</v>
      </c>
      <c r="D12" s="96" t="s">
        <v>350</v>
      </c>
      <c r="E12" s="845"/>
      <c r="F12" s="141">
        <v>6</v>
      </c>
      <c r="G12" s="96" t="s">
        <v>193</v>
      </c>
      <c r="I12" s="96" t="s">
        <v>351</v>
      </c>
      <c r="J12" s="96">
        <v>296001</v>
      </c>
      <c r="K12" s="97" t="s">
        <v>352</v>
      </c>
      <c r="L12" s="98"/>
      <c r="M12" s="98"/>
      <c r="N12" s="99">
        <v>1</v>
      </c>
      <c r="O12" s="99">
        <v>1</v>
      </c>
      <c r="P12" s="237">
        <v>1</v>
      </c>
      <c r="Q12" s="314">
        <v>1</v>
      </c>
      <c r="R12" s="100" t="s">
        <v>353</v>
      </c>
      <c r="S12" s="100" t="s">
        <v>355</v>
      </c>
      <c r="T12" s="99"/>
      <c r="U12" s="99"/>
      <c r="V12" s="99">
        <v>1</v>
      </c>
      <c r="W12" s="99">
        <v>1</v>
      </c>
      <c r="X12" s="316">
        <v>1</v>
      </c>
      <c r="Y12" s="316">
        <v>1</v>
      </c>
      <c r="Z12" s="96" t="s">
        <v>194</v>
      </c>
      <c r="AA12" s="102" t="s">
        <v>195</v>
      </c>
      <c r="AB12" s="871"/>
    </row>
    <row r="13" spans="1:28" s="93" customFormat="1" ht="142.5" x14ac:dyDescent="0.25">
      <c r="A13" s="200" t="s">
        <v>24</v>
      </c>
      <c r="B13" s="96" t="s">
        <v>192</v>
      </c>
      <c r="C13" s="96">
        <v>31</v>
      </c>
      <c r="D13" s="96" t="s">
        <v>350</v>
      </c>
      <c r="E13" s="845"/>
      <c r="F13" s="141">
        <v>6</v>
      </c>
      <c r="G13" s="96" t="s">
        <v>193</v>
      </c>
      <c r="I13" s="96" t="s">
        <v>351</v>
      </c>
      <c r="J13" s="96">
        <v>296001</v>
      </c>
      <c r="K13" s="97" t="s">
        <v>352</v>
      </c>
      <c r="L13" s="98"/>
      <c r="M13" s="98"/>
      <c r="N13" s="99">
        <v>1</v>
      </c>
      <c r="O13" s="99">
        <v>1</v>
      </c>
      <c r="P13" s="237">
        <v>1</v>
      </c>
      <c r="Q13" s="314">
        <v>1</v>
      </c>
      <c r="R13" s="100" t="s">
        <v>353</v>
      </c>
      <c r="S13" s="100" t="s">
        <v>356</v>
      </c>
      <c r="T13" s="99"/>
      <c r="U13" s="99"/>
      <c r="V13" s="99">
        <v>1</v>
      </c>
      <c r="W13" s="99">
        <v>1</v>
      </c>
      <c r="X13" s="316">
        <v>1</v>
      </c>
      <c r="Y13" s="316">
        <v>1</v>
      </c>
      <c r="Z13" s="96" t="s">
        <v>194</v>
      </c>
      <c r="AA13" s="102" t="s">
        <v>195</v>
      </c>
      <c r="AB13" s="871"/>
    </row>
    <row r="14" spans="1:28" s="93" customFormat="1" ht="142.5" x14ac:dyDescent="0.25">
      <c r="A14" s="200" t="s">
        <v>24</v>
      </c>
      <c r="B14" s="96" t="s">
        <v>192</v>
      </c>
      <c r="C14" s="96">
        <v>31</v>
      </c>
      <c r="D14" s="96" t="s">
        <v>350</v>
      </c>
      <c r="E14" s="845"/>
      <c r="F14" s="141">
        <v>6</v>
      </c>
      <c r="G14" s="96" t="s">
        <v>193</v>
      </c>
      <c r="I14" s="96" t="s">
        <v>351</v>
      </c>
      <c r="J14" s="96">
        <v>296001</v>
      </c>
      <c r="K14" s="97" t="s">
        <v>352</v>
      </c>
      <c r="L14" s="98"/>
      <c r="M14" s="98"/>
      <c r="N14" s="99">
        <v>1</v>
      </c>
      <c r="O14" s="99">
        <v>1</v>
      </c>
      <c r="P14" s="237">
        <v>1</v>
      </c>
      <c r="Q14" s="314">
        <v>1</v>
      </c>
      <c r="R14" s="100" t="s">
        <v>353</v>
      </c>
      <c r="S14" s="100" t="s">
        <v>357</v>
      </c>
      <c r="T14" s="99"/>
      <c r="U14" s="99"/>
      <c r="V14" s="99">
        <v>1</v>
      </c>
      <c r="W14" s="99">
        <v>1</v>
      </c>
      <c r="X14" s="316">
        <v>1</v>
      </c>
      <c r="Y14" s="316">
        <v>1</v>
      </c>
      <c r="Z14" s="96" t="s">
        <v>194</v>
      </c>
      <c r="AA14" s="102" t="s">
        <v>195</v>
      </c>
      <c r="AB14" s="871"/>
    </row>
    <row r="15" spans="1:28" s="93" customFormat="1" ht="142.5" x14ac:dyDescent="0.25">
      <c r="A15" s="200" t="s">
        <v>24</v>
      </c>
      <c r="B15" s="96" t="s">
        <v>192</v>
      </c>
      <c r="C15" s="96">
        <v>31</v>
      </c>
      <c r="D15" s="96" t="s">
        <v>350</v>
      </c>
      <c r="E15" s="845"/>
      <c r="F15" s="141">
        <v>6</v>
      </c>
      <c r="G15" s="96" t="s">
        <v>193</v>
      </c>
      <c r="I15" s="96" t="s">
        <v>351</v>
      </c>
      <c r="J15" s="96">
        <v>296001</v>
      </c>
      <c r="K15" s="97" t="s">
        <v>352</v>
      </c>
      <c r="L15" s="98">
        <v>1</v>
      </c>
      <c r="M15" s="98">
        <v>1</v>
      </c>
      <c r="N15" s="99">
        <v>1</v>
      </c>
      <c r="O15" s="99">
        <v>1</v>
      </c>
      <c r="P15" s="237">
        <v>1</v>
      </c>
      <c r="Q15" s="314">
        <v>1</v>
      </c>
      <c r="R15" s="100" t="s">
        <v>353</v>
      </c>
      <c r="S15" s="100" t="s">
        <v>358</v>
      </c>
      <c r="T15" s="99">
        <v>1</v>
      </c>
      <c r="U15" s="99">
        <v>1</v>
      </c>
      <c r="V15" s="99">
        <v>1</v>
      </c>
      <c r="W15" s="99">
        <v>1</v>
      </c>
      <c r="X15" s="316">
        <v>1</v>
      </c>
      <c r="Y15" s="316">
        <v>1</v>
      </c>
      <c r="Z15" s="96" t="s">
        <v>194</v>
      </c>
      <c r="AA15" s="102" t="s">
        <v>195</v>
      </c>
      <c r="AB15" s="871"/>
    </row>
    <row r="16" spans="1:28" s="93" customFormat="1" ht="244.5" customHeight="1" x14ac:dyDescent="0.25">
      <c r="A16" s="200" t="s">
        <v>24</v>
      </c>
      <c r="B16" s="96" t="s">
        <v>192</v>
      </c>
      <c r="C16" s="96">
        <v>31</v>
      </c>
      <c r="D16" s="96" t="s">
        <v>350</v>
      </c>
      <c r="E16" s="845"/>
      <c r="F16" s="141">
        <v>6</v>
      </c>
      <c r="G16" s="96" t="s">
        <v>193</v>
      </c>
      <c r="I16" s="96" t="s">
        <v>351</v>
      </c>
      <c r="J16" s="96">
        <v>296001</v>
      </c>
      <c r="K16" s="97" t="s">
        <v>352</v>
      </c>
      <c r="L16" s="98"/>
      <c r="M16" s="98"/>
      <c r="N16" s="99">
        <v>1</v>
      </c>
      <c r="O16" s="99">
        <v>1</v>
      </c>
      <c r="P16" s="237">
        <v>1</v>
      </c>
      <c r="Q16" s="314">
        <v>1</v>
      </c>
      <c r="R16" s="100" t="s">
        <v>359</v>
      </c>
      <c r="S16" s="100" t="s">
        <v>360</v>
      </c>
      <c r="T16" s="99">
        <v>1</v>
      </c>
      <c r="U16" s="99">
        <v>1</v>
      </c>
      <c r="V16" s="99">
        <v>1</v>
      </c>
      <c r="W16" s="99">
        <v>1</v>
      </c>
      <c r="X16" s="316">
        <v>0.7</v>
      </c>
      <c r="Y16" s="316">
        <f>X16/SUM(T16:W16)</f>
        <v>0.17499999999999999</v>
      </c>
      <c r="Z16" s="96" t="s">
        <v>194</v>
      </c>
      <c r="AA16" s="102" t="s">
        <v>195</v>
      </c>
      <c r="AB16" s="871"/>
    </row>
    <row r="17" spans="1:35" s="93" customFormat="1" ht="156.75" x14ac:dyDescent="0.25">
      <c r="A17" s="200" t="s">
        <v>24</v>
      </c>
      <c r="B17" s="96" t="s">
        <v>192</v>
      </c>
      <c r="C17" s="96">
        <v>31</v>
      </c>
      <c r="D17" s="96" t="s">
        <v>350</v>
      </c>
      <c r="E17" s="845"/>
      <c r="F17" s="141">
        <v>6</v>
      </c>
      <c r="G17" s="96" t="s">
        <v>193</v>
      </c>
      <c r="I17" s="96" t="s">
        <v>351</v>
      </c>
      <c r="J17" s="96">
        <v>296001</v>
      </c>
      <c r="K17" s="97" t="s">
        <v>352</v>
      </c>
      <c r="L17" s="98"/>
      <c r="M17" s="98"/>
      <c r="N17" s="99">
        <v>1</v>
      </c>
      <c r="O17" s="99">
        <v>1</v>
      </c>
      <c r="P17" s="237">
        <v>1</v>
      </c>
      <c r="Q17" s="314">
        <v>1</v>
      </c>
      <c r="R17" s="100" t="s">
        <v>359</v>
      </c>
      <c r="S17" s="100" t="s">
        <v>361</v>
      </c>
      <c r="T17" s="99"/>
      <c r="U17" s="99"/>
      <c r="V17" s="99">
        <v>1</v>
      </c>
      <c r="W17" s="99">
        <v>1</v>
      </c>
      <c r="X17" s="316">
        <v>0.5</v>
      </c>
      <c r="Y17" s="316">
        <f>X17/SUM(T17:W17)</f>
        <v>0.25</v>
      </c>
      <c r="Z17" s="96" t="s">
        <v>194</v>
      </c>
      <c r="AA17" s="102" t="s">
        <v>195</v>
      </c>
      <c r="AB17" s="871"/>
    </row>
    <row r="18" spans="1:35" s="93" customFormat="1" ht="142.5" x14ac:dyDescent="0.25">
      <c r="A18" s="200" t="s">
        <v>24</v>
      </c>
      <c r="B18" s="96" t="s">
        <v>192</v>
      </c>
      <c r="C18" s="96">
        <v>31</v>
      </c>
      <c r="D18" s="96" t="s">
        <v>350</v>
      </c>
      <c r="E18" s="845"/>
      <c r="F18" s="141">
        <v>6</v>
      </c>
      <c r="G18" s="96" t="s">
        <v>193</v>
      </c>
      <c r="I18" s="96" t="s">
        <v>351</v>
      </c>
      <c r="J18" s="96">
        <v>296001</v>
      </c>
      <c r="K18" s="97" t="s">
        <v>352</v>
      </c>
      <c r="L18" s="98"/>
      <c r="M18" s="98"/>
      <c r="N18" s="99"/>
      <c r="O18" s="99">
        <v>1</v>
      </c>
      <c r="P18" s="237">
        <v>1</v>
      </c>
      <c r="Q18" s="314">
        <v>1</v>
      </c>
      <c r="R18" s="100" t="s">
        <v>362</v>
      </c>
      <c r="S18" s="100" t="s">
        <v>363</v>
      </c>
      <c r="T18" s="99"/>
      <c r="U18" s="99"/>
      <c r="V18" s="99"/>
      <c r="W18" s="99">
        <v>1</v>
      </c>
      <c r="X18" s="316">
        <v>0</v>
      </c>
      <c r="Y18" s="316">
        <v>0</v>
      </c>
      <c r="Z18" s="96" t="s">
        <v>194</v>
      </c>
      <c r="AA18" s="102" t="s">
        <v>195</v>
      </c>
      <c r="AB18" s="871"/>
    </row>
    <row r="19" spans="1:35" s="93" customFormat="1" ht="156.75" customHeight="1" x14ac:dyDescent="0.25">
      <c r="A19" s="200" t="s">
        <v>24</v>
      </c>
      <c r="B19" s="96" t="s">
        <v>192</v>
      </c>
      <c r="C19" s="96">
        <v>31</v>
      </c>
      <c r="D19" s="96" t="s">
        <v>350</v>
      </c>
      <c r="E19" s="845"/>
      <c r="F19" s="141">
        <v>6</v>
      </c>
      <c r="G19" s="96" t="s">
        <v>193</v>
      </c>
      <c r="I19" s="96" t="s">
        <v>351</v>
      </c>
      <c r="J19" s="96">
        <v>296001</v>
      </c>
      <c r="K19" s="97" t="s">
        <v>352</v>
      </c>
      <c r="L19" s="98"/>
      <c r="M19" s="98"/>
      <c r="N19" s="99">
        <v>1</v>
      </c>
      <c r="O19" s="99">
        <v>1</v>
      </c>
      <c r="P19" s="237">
        <v>1</v>
      </c>
      <c r="Q19" s="314">
        <v>1</v>
      </c>
      <c r="R19" s="100" t="s">
        <v>364</v>
      </c>
      <c r="S19" s="100" t="s">
        <v>365</v>
      </c>
      <c r="T19" s="99"/>
      <c r="U19" s="99"/>
      <c r="V19" s="99">
        <v>1</v>
      </c>
      <c r="W19" s="99">
        <v>1</v>
      </c>
      <c r="X19" s="316">
        <v>0</v>
      </c>
      <c r="Y19" s="316">
        <v>0</v>
      </c>
      <c r="Z19" s="96" t="s">
        <v>194</v>
      </c>
      <c r="AA19" s="102" t="s">
        <v>195</v>
      </c>
      <c r="AB19" s="871"/>
    </row>
    <row r="20" spans="1:35" s="93" customFormat="1" ht="142.5" x14ac:dyDescent="0.25">
      <c r="A20" s="200" t="s">
        <v>24</v>
      </c>
      <c r="B20" s="96" t="s">
        <v>192</v>
      </c>
      <c r="C20" s="96">
        <v>31</v>
      </c>
      <c r="D20" s="96" t="s">
        <v>350</v>
      </c>
      <c r="E20" s="845"/>
      <c r="F20" s="141">
        <v>6</v>
      </c>
      <c r="G20" s="96" t="s">
        <v>193</v>
      </c>
      <c r="I20" s="96" t="s">
        <v>351</v>
      </c>
      <c r="J20" s="96">
        <v>296001</v>
      </c>
      <c r="K20" s="97" t="s">
        <v>352</v>
      </c>
      <c r="L20" s="98"/>
      <c r="M20" s="98"/>
      <c r="N20" s="99">
        <v>1</v>
      </c>
      <c r="O20" s="99">
        <v>1</v>
      </c>
      <c r="P20" s="237">
        <v>1</v>
      </c>
      <c r="Q20" s="314">
        <v>1</v>
      </c>
      <c r="R20" s="100" t="s">
        <v>366</v>
      </c>
      <c r="S20" s="100" t="s">
        <v>367</v>
      </c>
      <c r="T20" s="99"/>
      <c r="U20" s="99"/>
      <c r="V20" s="99">
        <v>1</v>
      </c>
      <c r="W20" s="99">
        <v>1</v>
      </c>
      <c r="X20" s="316">
        <v>0</v>
      </c>
      <c r="Y20" s="316">
        <v>0</v>
      </c>
      <c r="Z20" s="96" t="s">
        <v>194</v>
      </c>
      <c r="AA20" s="102" t="s">
        <v>195</v>
      </c>
      <c r="AB20" s="872"/>
      <c r="AH20" s="94"/>
    </row>
    <row r="21" spans="1:35" s="93" customFormat="1" ht="261" customHeight="1" x14ac:dyDescent="0.25">
      <c r="A21" s="840" t="s">
        <v>24</v>
      </c>
      <c r="B21" s="96" t="s">
        <v>192</v>
      </c>
      <c r="C21" s="96">
        <v>31</v>
      </c>
      <c r="D21" s="96" t="s">
        <v>350</v>
      </c>
      <c r="E21" s="845"/>
      <c r="F21" s="141">
        <v>6</v>
      </c>
      <c r="G21" s="96" t="s">
        <v>368</v>
      </c>
      <c r="I21" s="96" t="s">
        <v>351</v>
      </c>
      <c r="J21" s="96">
        <v>296001</v>
      </c>
      <c r="K21" s="97" t="s">
        <v>196</v>
      </c>
      <c r="L21" s="96"/>
      <c r="M21" s="96"/>
      <c r="N21" s="101">
        <v>9</v>
      </c>
      <c r="O21" s="101"/>
      <c r="P21" s="238">
        <v>55</v>
      </c>
      <c r="Q21" s="315">
        <v>1</v>
      </c>
      <c r="R21" s="96" t="s">
        <v>197</v>
      </c>
      <c r="S21" s="96" t="s">
        <v>198</v>
      </c>
      <c r="T21" s="101"/>
      <c r="U21" s="101"/>
      <c r="V21" s="101">
        <v>33</v>
      </c>
      <c r="W21" s="101">
        <v>22</v>
      </c>
      <c r="X21" s="334">
        <v>55</v>
      </c>
      <c r="Y21" s="316">
        <v>1</v>
      </c>
      <c r="Z21" s="96" t="s">
        <v>194</v>
      </c>
      <c r="AA21" s="102" t="s">
        <v>195</v>
      </c>
      <c r="AB21" s="336" t="s">
        <v>837</v>
      </c>
      <c r="AC21" s="234"/>
      <c r="AD21" s="234"/>
      <c r="AE21" s="235"/>
      <c r="AF21" s="235"/>
      <c r="AG21" s="235"/>
      <c r="AH21" s="235"/>
      <c r="AI21" s="236"/>
    </row>
    <row r="22" spans="1:35" s="93" customFormat="1" ht="399.75" thickBot="1" x14ac:dyDescent="0.3">
      <c r="A22" s="840"/>
      <c r="B22" s="96" t="s">
        <v>192</v>
      </c>
      <c r="C22" s="96">
        <v>31</v>
      </c>
      <c r="D22" s="96" t="s">
        <v>350</v>
      </c>
      <c r="E22" s="845"/>
      <c r="F22" s="141">
        <v>6</v>
      </c>
      <c r="G22" s="96" t="s">
        <v>369</v>
      </c>
      <c r="H22" s="240"/>
      <c r="I22" s="96" t="s">
        <v>351</v>
      </c>
      <c r="J22" s="96">
        <v>296001</v>
      </c>
      <c r="K22" s="97" t="s">
        <v>199</v>
      </c>
      <c r="L22" s="96">
        <v>10</v>
      </c>
      <c r="M22" s="96">
        <v>10</v>
      </c>
      <c r="N22" s="101">
        <v>10</v>
      </c>
      <c r="O22" s="101">
        <v>10</v>
      </c>
      <c r="P22" s="238">
        <v>31</v>
      </c>
      <c r="Q22" s="337">
        <v>1</v>
      </c>
      <c r="R22" s="101" t="s">
        <v>200</v>
      </c>
      <c r="S22" s="96" t="s">
        <v>201</v>
      </c>
      <c r="T22" s="101">
        <v>10</v>
      </c>
      <c r="U22" s="101">
        <v>10</v>
      </c>
      <c r="V22" s="101">
        <v>10</v>
      </c>
      <c r="W22" s="101">
        <v>10</v>
      </c>
      <c r="X22" s="334">
        <v>47</v>
      </c>
      <c r="Y22" s="339">
        <v>1</v>
      </c>
      <c r="Z22" s="96" t="s">
        <v>194</v>
      </c>
      <c r="AA22" s="102" t="s">
        <v>195</v>
      </c>
      <c r="AB22" s="336" t="s">
        <v>809</v>
      </c>
    </row>
    <row r="23" spans="1:35" s="93" customFormat="1" ht="18.75" thickBot="1" x14ac:dyDescent="0.3">
      <c r="B23" s="103"/>
      <c r="Q23" s="338">
        <f>AVERAGE(Q11:Q22)</f>
        <v>1</v>
      </c>
      <c r="X23" s="104"/>
      <c r="Y23" s="340">
        <f>AVERAGE(Y11:Y22)</f>
        <v>0.61875000000000002</v>
      </c>
    </row>
    <row r="24" spans="1:35" s="93" customFormat="1" x14ac:dyDescent="0.25">
      <c r="B24" s="103"/>
      <c r="X24" s="104"/>
      <c r="Y24" s="104"/>
    </row>
    <row r="25" spans="1:35" s="93" customFormat="1" x14ac:dyDescent="0.25">
      <c r="B25" s="103"/>
      <c r="X25" s="104"/>
      <c r="Y25" s="104"/>
    </row>
    <row r="26" spans="1:35" s="93" customFormat="1" x14ac:dyDescent="0.25">
      <c r="B26" s="103"/>
      <c r="X26" s="104"/>
      <c r="Y26" s="104"/>
    </row>
    <row r="27" spans="1:35" s="93" customFormat="1" ht="15" x14ac:dyDescent="0.25">
      <c r="A27" s="841" t="s">
        <v>191</v>
      </c>
      <c r="B27" s="842"/>
      <c r="C27" s="843" t="s">
        <v>672</v>
      </c>
      <c r="D27" s="844"/>
      <c r="E27" s="844"/>
      <c r="F27" s="844"/>
      <c r="G27" s="317" t="s">
        <v>673</v>
      </c>
    </row>
    <row r="28" spans="1:35" s="93" customFormat="1" x14ac:dyDescent="0.2">
      <c r="A28" s="834" t="s">
        <v>202</v>
      </c>
      <c r="B28" s="835"/>
      <c r="C28" s="836">
        <f>Q23</f>
        <v>1</v>
      </c>
      <c r="D28" s="836"/>
      <c r="E28" s="836"/>
      <c r="F28" s="836"/>
      <c r="G28" s="400">
        <f>Y23</f>
        <v>0.61875000000000002</v>
      </c>
    </row>
  </sheetData>
  <sheetProtection password="F0E9" sheet="1" objects="1" scenarios="1" formatRows="0" sort="0" autoFilter="0"/>
  <mergeCells count="50">
    <mergeCell ref="A7:E7"/>
    <mergeCell ref="L9:L10"/>
    <mergeCell ref="F7:AB7"/>
    <mergeCell ref="R8:S8"/>
    <mergeCell ref="AB11:AB20"/>
    <mergeCell ref="O9:O10"/>
    <mergeCell ref="T9:T10"/>
    <mergeCell ref="S9:S10"/>
    <mergeCell ref="V9:V10"/>
    <mergeCell ref="AA8:AA10"/>
    <mergeCell ref="L8:Q8"/>
    <mergeCell ref="Z8:Z10"/>
    <mergeCell ref="M9:M10"/>
    <mergeCell ref="A5:E5"/>
    <mergeCell ref="F5:AA5"/>
    <mergeCell ref="A6:E6"/>
    <mergeCell ref="F6:AA6"/>
    <mergeCell ref="AB8:AB10"/>
    <mergeCell ref="N9:N10"/>
    <mergeCell ref="Q9:Q10"/>
    <mergeCell ref="R9:R10"/>
    <mergeCell ref="W9:W10"/>
    <mergeCell ref="F8:F10"/>
    <mergeCell ref="T8:Y8"/>
    <mergeCell ref="Y9:Y10"/>
    <mergeCell ref="E8:E10"/>
    <mergeCell ref="X9:X10"/>
    <mergeCell ref="U9:U10"/>
    <mergeCell ref="P9:P10"/>
    <mergeCell ref="A1:AA1"/>
    <mergeCell ref="A2:AA2"/>
    <mergeCell ref="A3:E3"/>
    <mergeCell ref="F3:AA3"/>
    <mergeCell ref="A4:E4"/>
    <mergeCell ref="F4:AA4"/>
    <mergeCell ref="A28:B28"/>
    <mergeCell ref="C28:F28"/>
    <mergeCell ref="J8:J10"/>
    <mergeCell ref="K8:K10"/>
    <mergeCell ref="A21:A22"/>
    <mergeCell ref="A27:B27"/>
    <mergeCell ref="C27:F27"/>
    <mergeCell ref="I8:I10"/>
    <mergeCell ref="E11:E22"/>
    <mergeCell ref="A8:A10"/>
    <mergeCell ref="H8:H9"/>
    <mergeCell ref="B8:B10"/>
    <mergeCell ref="C8:C10"/>
    <mergeCell ref="D8:D10"/>
    <mergeCell ref="G8:G10"/>
  </mergeCells>
  <printOptions horizontalCentered="1" verticalCentered="1"/>
  <pageMargins left="0.31496062992125984" right="0.31496062992125984" top="0.35433070866141736" bottom="0.35433070866141736" header="0" footer="0"/>
  <pageSetup paperSize="11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topLeftCell="J1" workbookViewId="0">
      <selection activeCell="J1" sqref="A1:XFD1048576"/>
    </sheetView>
  </sheetViews>
  <sheetFormatPr baseColWidth="10" defaultRowHeight="15" x14ac:dyDescent="0.25"/>
  <cols>
    <col min="1" max="1" width="11.42578125" style="1124"/>
    <col min="2" max="2" width="27.28515625" style="1124" bestFit="1" customWidth="1"/>
    <col min="3" max="4" width="11.42578125" style="1124"/>
    <col min="5" max="5" width="7.28515625" style="1124" hidden="1" customWidth="1"/>
    <col min="6" max="6" width="11.42578125" style="1124"/>
    <col min="7" max="7" width="17.7109375" style="1124" customWidth="1"/>
    <col min="8" max="8" width="0" style="1124" hidden="1" customWidth="1"/>
    <col min="9" max="9" width="17.28515625" style="1124" customWidth="1"/>
    <col min="10" max="10" width="19.85546875" style="1124" customWidth="1"/>
    <col min="11" max="11" width="22.7109375" style="1124" customWidth="1"/>
    <col min="12" max="12" width="14" style="1124" customWidth="1"/>
    <col min="13" max="13" width="14.5703125" style="1124" customWidth="1"/>
    <col min="14" max="14" width="13.140625" style="1124" customWidth="1"/>
    <col min="15" max="16" width="14.5703125" style="1124" customWidth="1"/>
    <col min="17" max="17" width="16.140625" style="1124" customWidth="1"/>
    <col min="18" max="18" width="21.140625" style="1124" customWidth="1"/>
    <col min="19" max="19" width="27.28515625" style="1124" customWidth="1"/>
    <col min="20" max="20" width="12.42578125" style="1124" customWidth="1"/>
    <col min="21" max="21" width="12.140625" style="1124" customWidth="1"/>
    <col min="22" max="22" width="13" style="1124" customWidth="1"/>
    <col min="23" max="23" width="14.140625" style="1124" customWidth="1"/>
    <col min="24" max="25" width="21.28515625" style="1124" customWidth="1"/>
    <col min="26" max="26" width="17.7109375" style="1124" customWidth="1"/>
    <col min="27" max="27" width="30.5703125" style="1124" bestFit="1" customWidth="1"/>
    <col min="28" max="28" width="29.42578125" style="1124" customWidth="1"/>
    <col min="29" max="16384" width="11.42578125" style="1124"/>
  </cols>
  <sheetData>
    <row r="1" spans="1:30" x14ac:dyDescent="0.25">
      <c r="A1" s="1122" t="s">
        <v>22</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row>
    <row r="2" spans="1:30" x14ac:dyDescent="0.25">
      <c r="A2" s="1122" t="s">
        <v>106</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row>
    <row r="3" spans="1:30" x14ac:dyDescent="0.25">
      <c r="A3" s="1125" t="s">
        <v>0</v>
      </c>
      <c r="B3" s="1126"/>
      <c r="C3" s="1126"/>
      <c r="D3" s="1126"/>
      <c r="E3" s="1127"/>
      <c r="F3" s="1128" t="s">
        <v>1</v>
      </c>
      <c r="G3" s="1128"/>
      <c r="H3" s="1128"/>
      <c r="I3" s="1128"/>
      <c r="J3" s="1128"/>
      <c r="K3" s="1128"/>
      <c r="L3" s="1128"/>
      <c r="M3" s="1128"/>
      <c r="N3" s="1128"/>
      <c r="O3" s="1128"/>
      <c r="P3" s="1128"/>
      <c r="Q3" s="1128"/>
      <c r="R3" s="1128"/>
      <c r="S3" s="1128"/>
      <c r="T3" s="1128"/>
      <c r="U3" s="1128"/>
      <c r="V3" s="1128"/>
      <c r="W3" s="1128"/>
      <c r="X3" s="1128"/>
      <c r="Y3" s="1128"/>
      <c r="Z3" s="1128"/>
      <c r="AA3" s="1125"/>
      <c r="AB3" s="1129"/>
    </row>
    <row r="4" spans="1:30" x14ac:dyDescent="0.25">
      <c r="A4" s="1128" t="s">
        <v>2</v>
      </c>
      <c r="B4" s="1128"/>
      <c r="C4" s="1128"/>
      <c r="D4" s="1128"/>
      <c r="E4" s="1128"/>
      <c r="F4" s="1130">
        <v>2500</v>
      </c>
      <c r="G4" s="1131"/>
      <c r="H4" s="1131"/>
      <c r="I4" s="1131"/>
      <c r="J4" s="1131"/>
      <c r="K4" s="1131"/>
      <c r="L4" s="1131"/>
      <c r="M4" s="1131"/>
      <c r="N4" s="1131"/>
      <c r="O4" s="1131"/>
      <c r="P4" s="1131"/>
      <c r="Q4" s="1131"/>
      <c r="R4" s="1131"/>
      <c r="S4" s="1131"/>
      <c r="T4" s="1131"/>
      <c r="U4" s="1131"/>
      <c r="V4" s="1131"/>
      <c r="W4" s="1131"/>
      <c r="X4" s="1131"/>
      <c r="Y4" s="1131"/>
      <c r="Z4" s="1131"/>
      <c r="AA4" s="1131"/>
      <c r="AB4" s="1129"/>
    </row>
    <row r="5" spans="1:30" x14ac:dyDescent="0.25">
      <c r="A5" s="1128" t="s">
        <v>3</v>
      </c>
      <c r="B5" s="1128"/>
      <c r="C5" s="1128"/>
      <c r="D5" s="1128"/>
      <c r="E5" s="1128"/>
      <c r="F5" s="1130" t="s">
        <v>241</v>
      </c>
      <c r="G5" s="1131"/>
      <c r="H5" s="1131"/>
      <c r="I5" s="1131"/>
      <c r="J5" s="1131"/>
      <c r="K5" s="1131"/>
      <c r="L5" s="1131"/>
      <c r="M5" s="1131"/>
      <c r="N5" s="1131"/>
      <c r="O5" s="1131"/>
      <c r="P5" s="1131"/>
      <c r="Q5" s="1131"/>
      <c r="R5" s="1131"/>
      <c r="S5" s="1131"/>
      <c r="T5" s="1131"/>
      <c r="U5" s="1131"/>
      <c r="V5" s="1131"/>
      <c r="W5" s="1131"/>
      <c r="X5" s="1131"/>
      <c r="Y5" s="1131"/>
      <c r="Z5" s="1131"/>
      <c r="AA5" s="1131"/>
      <c r="AB5" s="1129"/>
    </row>
    <row r="6" spans="1:30" x14ac:dyDescent="0.25">
      <c r="A6" s="1128" t="s">
        <v>4</v>
      </c>
      <c r="B6" s="1128"/>
      <c r="C6" s="1128"/>
      <c r="D6" s="1128"/>
      <c r="E6" s="1128"/>
      <c r="F6" s="1130" t="s">
        <v>21</v>
      </c>
      <c r="G6" s="1131"/>
      <c r="H6" s="1131"/>
      <c r="I6" s="1131"/>
      <c r="J6" s="1131"/>
      <c r="K6" s="1131"/>
      <c r="L6" s="1131"/>
      <c r="M6" s="1131"/>
      <c r="N6" s="1131"/>
      <c r="O6" s="1131"/>
      <c r="P6" s="1131"/>
      <c r="Q6" s="1131"/>
      <c r="R6" s="1131"/>
      <c r="S6" s="1131"/>
      <c r="T6" s="1131"/>
      <c r="U6" s="1131"/>
      <c r="V6" s="1131"/>
      <c r="W6" s="1131"/>
      <c r="X6" s="1131"/>
      <c r="Y6" s="1131"/>
      <c r="Z6" s="1131"/>
      <c r="AA6" s="1131"/>
      <c r="AB6" s="1129"/>
    </row>
    <row r="7" spans="1:30" ht="15.75" thickBot="1" x14ac:dyDescent="0.3">
      <c r="A7" s="1132" t="s">
        <v>5</v>
      </c>
      <c r="B7" s="1132"/>
      <c r="C7" s="1132"/>
      <c r="D7" s="1132"/>
      <c r="E7" s="1132"/>
      <c r="F7" s="1133" t="s">
        <v>838</v>
      </c>
      <c r="G7" s="1134"/>
      <c r="H7" s="1134"/>
      <c r="I7" s="1134"/>
      <c r="J7" s="1134"/>
      <c r="K7" s="1134"/>
      <c r="L7" s="1134"/>
      <c r="M7" s="1134"/>
      <c r="N7" s="1134"/>
      <c r="O7" s="1134"/>
      <c r="P7" s="1134"/>
      <c r="Q7" s="1134"/>
      <c r="R7" s="1134"/>
      <c r="S7" s="1134"/>
      <c r="T7" s="1134"/>
      <c r="U7" s="1134"/>
      <c r="V7" s="1134"/>
      <c r="W7" s="1134"/>
      <c r="X7" s="1134"/>
      <c r="Y7" s="1134"/>
      <c r="Z7" s="1134"/>
      <c r="AA7" s="1134"/>
      <c r="AB7" s="1129"/>
    </row>
    <row r="8" spans="1:30" s="1146" customFormat="1" ht="36.75" customHeight="1" x14ac:dyDescent="0.2">
      <c r="A8" s="1135" t="s">
        <v>6</v>
      </c>
      <c r="B8" s="1136" t="s">
        <v>7</v>
      </c>
      <c r="C8" s="1137" t="s">
        <v>8</v>
      </c>
      <c r="D8" s="1136" t="s">
        <v>9</v>
      </c>
      <c r="E8" s="1137" t="s">
        <v>10</v>
      </c>
      <c r="F8" s="1138" t="s">
        <v>11</v>
      </c>
      <c r="G8" s="1139" t="s">
        <v>79</v>
      </c>
      <c r="H8" s="1137" t="s">
        <v>12</v>
      </c>
      <c r="I8" s="1137" t="s">
        <v>80</v>
      </c>
      <c r="J8" s="1137" t="s">
        <v>81</v>
      </c>
      <c r="K8" s="884" t="s">
        <v>109</v>
      </c>
      <c r="L8" s="1140" t="s">
        <v>89</v>
      </c>
      <c r="M8" s="1141"/>
      <c r="N8" s="1141"/>
      <c r="O8" s="1141"/>
      <c r="P8" s="1141"/>
      <c r="Q8" s="1142"/>
      <c r="R8" s="1143" t="s">
        <v>78</v>
      </c>
      <c r="S8" s="1143"/>
      <c r="T8" s="1140" t="s">
        <v>88</v>
      </c>
      <c r="U8" s="1141"/>
      <c r="V8" s="1141"/>
      <c r="W8" s="1141"/>
      <c r="X8" s="1141"/>
      <c r="Y8" s="1142"/>
      <c r="Z8" s="1143" t="s">
        <v>16</v>
      </c>
      <c r="AA8" s="1144" t="s">
        <v>17</v>
      </c>
      <c r="AB8" s="1145" t="s">
        <v>650</v>
      </c>
    </row>
    <row r="9" spans="1:30" s="1146" customFormat="1" ht="37.5" customHeight="1" x14ac:dyDescent="0.2">
      <c r="A9" s="1147"/>
      <c r="B9" s="1148"/>
      <c r="C9" s="1149"/>
      <c r="D9" s="1148"/>
      <c r="E9" s="1149"/>
      <c r="F9" s="1150"/>
      <c r="G9" s="1151"/>
      <c r="H9" s="1149"/>
      <c r="I9" s="1149"/>
      <c r="J9" s="1149"/>
      <c r="K9" s="885"/>
      <c r="L9" s="1151" t="s">
        <v>84</v>
      </c>
      <c r="M9" s="1151" t="s">
        <v>85</v>
      </c>
      <c r="N9" s="1151" t="s">
        <v>83</v>
      </c>
      <c r="O9" s="1151" t="s">
        <v>82</v>
      </c>
      <c r="P9" s="1152" t="s">
        <v>804</v>
      </c>
      <c r="Q9" s="1152" t="s">
        <v>662</v>
      </c>
      <c r="R9" s="1153"/>
      <c r="S9" s="1153"/>
      <c r="T9" s="1151" t="s">
        <v>84</v>
      </c>
      <c r="U9" s="1151" t="s">
        <v>85</v>
      </c>
      <c r="V9" s="1151" t="s">
        <v>83</v>
      </c>
      <c r="W9" s="1151" t="s">
        <v>82</v>
      </c>
      <c r="X9" s="1152" t="s">
        <v>803</v>
      </c>
      <c r="Y9" s="1152" t="s">
        <v>662</v>
      </c>
      <c r="Z9" s="1153"/>
      <c r="AA9" s="1154"/>
      <c r="AB9" s="1155"/>
    </row>
    <row r="10" spans="1:30" s="1159" customFormat="1" ht="66" customHeight="1" x14ac:dyDescent="0.25">
      <c r="A10" s="1147"/>
      <c r="B10" s="1148"/>
      <c r="C10" s="1149"/>
      <c r="D10" s="1148"/>
      <c r="E10" s="1149"/>
      <c r="F10" s="1150"/>
      <c r="G10" s="1151"/>
      <c r="H10" s="1149"/>
      <c r="I10" s="1149"/>
      <c r="J10" s="1149"/>
      <c r="K10" s="886"/>
      <c r="L10" s="1151"/>
      <c r="M10" s="1151"/>
      <c r="N10" s="1151"/>
      <c r="O10" s="1151"/>
      <c r="P10" s="1156"/>
      <c r="Q10" s="1156"/>
      <c r="R10" s="1157" t="s">
        <v>86</v>
      </c>
      <c r="S10" s="1157" t="s">
        <v>87</v>
      </c>
      <c r="T10" s="1151"/>
      <c r="U10" s="1151"/>
      <c r="V10" s="1151"/>
      <c r="W10" s="1151"/>
      <c r="X10" s="1156"/>
      <c r="Y10" s="1156"/>
      <c r="Z10" s="1153"/>
      <c r="AA10" s="1154"/>
      <c r="AB10" s="1158"/>
    </row>
    <row r="11" spans="1:30" s="1159" customFormat="1" ht="216.75" x14ac:dyDescent="0.25">
      <c r="A11" s="1160" t="s">
        <v>24</v>
      </c>
      <c r="B11" s="1161" t="s">
        <v>50</v>
      </c>
      <c r="C11" s="1161">
        <v>31</v>
      </c>
      <c r="D11" s="1161" t="s">
        <v>54</v>
      </c>
      <c r="E11" s="1162">
        <f>SUM(N11:N13)</f>
        <v>0</v>
      </c>
      <c r="F11" s="1161">
        <v>3</v>
      </c>
      <c r="G11" s="1163" t="s">
        <v>55</v>
      </c>
      <c r="H11" s="1164">
        <v>0.15029021558872305</v>
      </c>
      <c r="I11" s="37" t="s">
        <v>242</v>
      </c>
      <c r="J11" s="1163">
        <v>296133</v>
      </c>
      <c r="K11" s="37" t="s">
        <v>40</v>
      </c>
      <c r="L11" s="37"/>
      <c r="M11" s="37"/>
      <c r="N11" s="37"/>
      <c r="O11" s="37" t="s">
        <v>330</v>
      </c>
      <c r="P11" s="1165">
        <v>4</v>
      </c>
      <c r="Q11" s="1166">
        <v>1</v>
      </c>
      <c r="R11" s="1167" t="s">
        <v>331</v>
      </c>
      <c r="S11" s="1167" t="s">
        <v>332</v>
      </c>
      <c r="T11" s="1167"/>
      <c r="U11" s="1167"/>
      <c r="V11" s="1167"/>
      <c r="W11" s="1167" t="s">
        <v>812</v>
      </c>
      <c r="X11" s="1168">
        <v>4</v>
      </c>
      <c r="Y11" s="1169">
        <v>1</v>
      </c>
      <c r="Z11" s="1170" t="s">
        <v>64</v>
      </c>
      <c r="AA11" s="1171" t="s">
        <v>340</v>
      </c>
      <c r="AB11" s="1172" t="s">
        <v>811</v>
      </c>
    </row>
    <row r="12" spans="1:30" s="1159" customFormat="1" ht="306" customHeight="1" thickBot="1" x14ac:dyDescent="0.3">
      <c r="A12" s="1173"/>
      <c r="B12" s="1161"/>
      <c r="C12" s="1161"/>
      <c r="D12" s="1161"/>
      <c r="E12" s="1161"/>
      <c r="F12" s="1161"/>
      <c r="G12" s="1163" t="s">
        <v>55</v>
      </c>
      <c r="H12" s="1164">
        <v>8.2918739635157543E-2</v>
      </c>
      <c r="I12" s="37" t="s">
        <v>243</v>
      </c>
      <c r="J12" s="1163">
        <v>296132</v>
      </c>
      <c r="K12" s="37" t="s">
        <v>41</v>
      </c>
      <c r="L12" s="37" t="s">
        <v>327</v>
      </c>
      <c r="M12" s="37" t="s">
        <v>328</v>
      </c>
      <c r="N12" s="37" t="s">
        <v>329</v>
      </c>
      <c r="O12" s="37" t="s">
        <v>337</v>
      </c>
      <c r="P12" s="1165">
        <v>0</v>
      </c>
      <c r="Q12" s="1166">
        <v>0</v>
      </c>
      <c r="R12" s="1174" t="s">
        <v>338</v>
      </c>
      <c r="S12" s="1174" t="s">
        <v>339</v>
      </c>
      <c r="T12" s="1175" t="s">
        <v>333</v>
      </c>
      <c r="U12" s="1167" t="s">
        <v>334</v>
      </c>
      <c r="V12" s="1167" t="s">
        <v>335</v>
      </c>
      <c r="W12" s="1167" t="s">
        <v>336</v>
      </c>
      <c r="X12" s="1176">
        <v>4</v>
      </c>
      <c r="Y12" s="1177">
        <v>1</v>
      </c>
      <c r="Z12" s="1170" t="s">
        <v>64</v>
      </c>
      <c r="AA12" s="1178" t="s">
        <v>340</v>
      </c>
      <c r="AB12" s="1172" t="s">
        <v>810</v>
      </c>
    </row>
    <row r="13" spans="1:30" s="1159" customFormat="1" ht="105" customHeight="1" thickBot="1" x14ac:dyDescent="0.3">
      <c r="A13" s="1173"/>
      <c r="B13" s="1161"/>
      <c r="C13" s="1161"/>
      <c r="D13" s="1161"/>
      <c r="E13" s="1161"/>
      <c r="F13" s="1161"/>
      <c r="G13" s="1163" t="s">
        <v>55</v>
      </c>
      <c r="H13" s="1164">
        <v>0.53358208955223885</v>
      </c>
      <c r="I13" s="37" t="s">
        <v>244</v>
      </c>
      <c r="J13" s="1163">
        <v>296098</v>
      </c>
      <c r="K13" s="37" t="s">
        <v>42</v>
      </c>
      <c r="L13" s="1173"/>
      <c r="M13" s="1179">
        <v>1</v>
      </c>
      <c r="N13" s="1179"/>
      <c r="O13" s="1180"/>
      <c r="P13" s="1181">
        <v>1</v>
      </c>
      <c r="Q13" s="1182">
        <v>1</v>
      </c>
      <c r="R13" s="1183" t="s">
        <v>245</v>
      </c>
      <c r="S13" s="37" t="s">
        <v>246</v>
      </c>
      <c r="T13" s="1180"/>
      <c r="U13" s="1180">
        <v>1</v>
      </c>
      <c r="V13" s="1179"/>
      <c r="W13" s="1180"/>
      <c r="X13" s="1184">
        <v>1</v>
      </c>
      <c r="Y13" s="1185">
        <v>1</v>
      </c>
      <c r="Z13" s="1186" t="s">
        <v>58</v>
      </c>
      <c r="AA13" s="1187" t="s">
        <v>56</v>
      </c>
      <c r="AB13" s="1188" t="s">
        <v>691</v>
      </c>
    </row>
    <row r="14" spans="1:30" s="1159" customFormat="1" ht="234.75" customHeight="1" x14ac:dyDescent="0.25">
      <c r="A14" s="1173"/>
      <c r="B14" s="1163"/>
      <c r="C14" s="1163"/>
      <c r="D14" s="1163"/>
      <c r="E14" s="1163"/>
      <c r="F14" s="1163"/>
      <c r="G14" s="1163"/>
      <c r="H14" s="1164"/>
      <c r="I14" s="37"/>
      <c r="J14" s="1189">
        <v>296189</v>
      </c>
      <c r="K14" s="881" t="s">
        <v>670</v>
      </c>
      <c r="L14" s="1190"/>
      <c r="M14" s="1191"/>
      <c r="N14" s="1191"/>
      <c r="O14" s="1190"/>
      <c r="P14" s="1192">
        <v>1</v>
      </c>
      <c r="Q14" s="1193">
        <v>1</v>
      </c>
      <c r="R14" s="37" t="s">
        <v>663</v>
      </c>
      <c r="S14" s="1194" t="s">
        <v>671</v>
      </c>
      <c r="T14" s="37"/>
      <c r="U14" s="37"/>
      <c r="V14" s="1180">
        <v>1</v>
      </c>
      <c r="W14" s="1180"/>
      <c r="X14" s="1184">
        <v>1</v>
      </c>
      <c r="Y14" s="1185">
        <v>1</v>
      </c>
      <c r="Z14" s="1180"/>
      <c r="AA14" s="1173"/>
      <c r="AB14" s="1195" t="s">
        <v>683</v>
      </c>
      <c r="AC14" s="1196"/>
      <c r="AD14" s="1197"/>
    </row>
    <row r="15" spans="1:30" s="1159" customFormat="1" ht="153" x14ac:dyDescent="0.25">
      <c r="A15" s="1173"/>
      <c r="B15" s="1163"/>
      <c r="C15" s="1163"/>
      <c r="D15" s="1163"/>
      <c r="E15" s="1163"/>
      <c r="F15" s="1163"/>
      <c r="G15" s="1163"/>
      <c r="H15" s="1164"/>
      <c r="I15" s="37"/>
      <c r="J15" s="1198"/>
      <c r="K15" s="882"/>
      <c r="L15" s="1199"/>
      <c r="M15" s="1200"/>
      <c r="N15" s="1200"/>
      <c r="O15" s="1199"/>
      <c r="P15" s="1201"/>
      <c r="Q15" s="1202"/>
      <c r="R15" s="37" t="s">
        <v>664</v>
      </c>
      <c r="S15" s="1194" t="s">
        <v>665</v>
      </c>
      <c r="T15" s="37"/>
      <c r="U15" s="37"/>
      <c r="V15" s="1180">
        <v>1</v>
      </c>
      <c r="W15" s="1180"/>
      <c r="X15" s="1184">
        <v>1</v>
      </c>
      <c r="Y15" s="1185">
        <v>1</v>
      </c>
      <c r="Z15" s="1180"/>
      <c r="AA15" s="1173"/>
      <c r="AB15" s="1195" t="s">
        <v>684</v>
      </c>
      <c r="AC15" s="1196"/>
      <c r="AD15" s="1197"/>
    </row>
    <row r="16" spans="1:30" s="1159" customFormat="1" ht="191.25" x14ac:dyDescent="0.25">
      <c r="A16" s="1173"/>
      <c r="B16" s="1163"/>
      <c r="C16" s="1163"/>
      <c r="D16" s="1163"/>
      <c r="E16" s="1163"/>
      <c r="F16" s="1163"/>
      <c r="G16" s="1163"/>
      <c r="H16" s="1164"/>
      <c r="I16" s="37"/>
      <c r="J16" s="1198"/>
      <c r="K16" s="882"/>
      <c r="L16" s="1199"/>
      <c r="M16" s="1200"/>
      <c r="N16" s="1200"/>
      <c r="O16" s="1199"/>
      <c r="P16" s="1201"/>
      <c r="Q16" s="1202"/>
      <c r="R16" s="37" t="s">
        <v>666</v>
      </c>
      <c r="S16" s="1194" t="s">
        <v>667</v>
      </c>
      <c r="T16" s="37"/>
      <c r="U16" s="37"/>
      <c r="V16" s="1180">
        <v>1</v>
      </c>
      <c r="W16" s="1180"/>
      <c r="X16" s="1184">
        <v>1</v>
      </c>
      <c r="Y16" s="1185">
        <v>1</v>
      </c>
      <c r="Z16" s="1180"/>
      <c r="AA16" s="1173"/>
      <c r="AB16" s="1195" t="s">
        <v>685</v>
      </c>
      <c r="AC16" s="1196"/>
      <c r="AD16" s="1197"/>
    </row>
    <row r="17" spans="1:30" ht="192" thickBot="1" x14ac:dyDescent="0.3">
      <c r="A17" s="1203"/>
      <c r="B17" s="1203"/>
      <c r="C17" s="1203"/>
      <c r="D17" s="1203"/>
      <c r="E17" s="1203"/>
      <c r="F17" s="1203"/>
      <c r="G17" s="1203"/>
      <c r="H17" s="1203"/>
      <c r="I17" s="1203"/>
      <c r="J17" s="1204"/>
      <c r="K17" s="883"/>
      <c r="L17" s="1205"/>
      <c r="M17" s="1206"/>
      <c r="N17" s="1206"/>
      <c r="O17" s="1205"/>
      <c r="P17" s="1207"/>
      <c r="Q17" s="1208"/>
      <c r="R17" s="37" t="s">
        <v>668</v>
      </c>
      <c r="S17" s="1194" t="s">
        <v>669</v>
      </c>
      <c r="T17" s="1203"/>
      <c r="U17" s="1203"/>
      <c r="V17" s="1209">
        <v>1</v>
      </c>
      <c r="W17" s="1203"/>
      <c r="X17" s="1184">
        <v>1</v>
      </c>
      <c r="Y17" s="1210">
        <v>1</v>
      </c>
      <c r="Z17" s="1203"/>
      <c r="AA17" s="1211"/>
      <c r="AB17" s="1195" t="s">
        <v>686</v>
      </c>
      <c r="AC17" s="1212"/>
      <c r="AD17" s="1213"/>
    </row>
    <row r="18" spans="1:30" ht="15.75" thickBot="1" x14ac:dyDescent="0.3">
      <c r="A18" s="1214"/>
      <c r="B18" s="1214"/>
      <c r="C18" s="1214"/>
      <c r="D18" s="1214"/>
      <c r="E18" s="1214"/>
      <c r="F18" s="1214"/>
      <c r="G18" s="1214"/>
      <c r="H18" s="1214"/>
      <c r="I18" s="1214"/>
      <c r="J18" s="1214"/>
      <c r="K18" s="1214"/>
      <c r="L18" s="1214"/>
      <c r="M18" s="1214"/>
      <c r="N18" s="1214"/>
      <c r="O18" s="1214"/>
      <c r="P18" s="1213"/>
      <c r="Q18" s="1215">
        <v>0.5</v>
      </c>
      <c r="R18" s="1213"/>
      <c r="S18" s="1213"/>
      <c r="T18" s="1213"/>
      <c r="U18" s="1213"/>
      <c r="V18" s="1213"/>
      <c r="W18" s="1213"/>
      <c r="X18" s="1216"/>
      <c r="Y18" s="1217">
        <v>1</v>
      </c>
      <c r="Z18" s="1214"/>
      <c r="AA18" s="1214"/>
    </row>
    <row r="19" spans="1:30" x14ac:dyDescent="0.25">
      <c r="A19" s="1218" t="s">
        <v>191</v>
      </c>
      <c r="B19" s="1219"/>
      <c r="C19" s="1220" t="s">
        <v>672</v>
      </c>
      <c r="D19" s="1221"/>
      <c r="E19" s="1221"/>
      <c r="F19" s="1221"/>
      <c r="G19" s="1222" t="s">
        <v>673</v>
      </c>
      <c r="X19" s="1223"/>
      <c r="Y19" s="1223"/>
    </row>
    <row r="20" spans="1:30" x14ac:dyDescent="0.25">
      <c r="A20" s="1224"/>
      <c r="B20" s="1225"/>
      <c r="C20" s="1226">
        <f>AVERAGE(C21:F23)</f>
        <v>0.83333333333333337</v>
      </c>
      <c r="D20" s="1225"/>
      <c r="E20" s="1225"/>
      <c r="F20" s="1225"/>
      <c r="G20" s="1227">
        <f>AVERAGE(G21:G23)</f>
        <v>1</v>
      </c>
    </row>
    <row r="21" spans="1:30" x14ac:dyDescent="0.25">
      <c r="A21" s="1228" t="s">
        <v>247</v>
      </c>
      <c r="B21" s="1229"/>
      <c r="C21" s="1230">
        <v>0.5</v>
      </c>
      <c r="D21" s="1230"/>
      <c r="E21" s="1230"/>
      <c r="F21" s="1230"/>
      <c r="G21" s="1231">
        <v>1</v>
      </c>
    </row>
    <row r="22" spans="1:30" x14ac:dyDescent="0.25">
      <c r="A22" s="1228" t="s">
        <v>637</v>
      </c>
      <c r="B22" s="1229"/>
      <c r="C22" s="1230">
        <v>1</v>
      </c>
      <c r="D22" s="1230"/>
      <c r="E22" s="1230"/>
      <c r="F22" s="1230"/>
      <c r="G22" s="1231">
        <v>1</v>
      </c>
    </row>
    <row r="23" spans="1:30" ht="33.75" customHeight="1" thickBot="1" x14ac:dyDescent="0.3">
      <c r="A23" s="1232" t="s">
        <v>248</v>
      </c>
      <c r="B23" s="1233"/>
      <c r="C23" s="1234">
        <f>Q13</f>
        <v>1</v>
      </c>
      <c r="D23" s="1234"/>
      <c r="E23" s="1234"/>
      <c r="F23" s="1234"/>
      <c r="G23" s="1235">
        <f>Y13</f>
        <v>1</v>
      </c>
    </row>
    <row r="24" spans="1:30" x14ac:dyDescent="0.25">
      <c r="C24" s="1236"/>
      <c r="D24" s="1236"/>
      <c r="E24" s="1236"/>
      <c r="F24" s="1236"/>
      <c r="G24" s="1236"/>
    </row>
  </sheetData>
  <sheetProtection password="F0E9" sheet="1" objects="1" scenarios="1" selectLockedCells="1" sort="0" autoFilter="0" pivotTables="0"/>
  <mergeCells count="63">
    <mergeCell ref="T8:Y8"/>
    <mergeCell ref="A1:AA1"/>
    <mergeCell ref="A2:AA2"/>
    <mergeCell ref="A3:E3"/>
    <mergeCell ref="F3:AA3"/>
    <mergeCell ref="A4:E4"/>
    <mergeCell ref="F4:AA4"/>
    <mergeCell ref="A5:E5"/>
    <mergeCell ref="F5:AA5"/>
    <mergeCell ref="A6:E6"/>
    <mergeCell ref="F6:AA6"/>
    <mergeCell ref="A7:E7"/>
    <mergeCell ref="F7:AA7"/>
    <mergeCell ref="F8:F10"/>
    <mergeCell ref="I8:I10"/>
    <mergeCell ref="J8:J10"/>
    <mergeCell ref="K8:K10"/>
    <mergeCell ref="L9:L10"/>
    <mergeCell ref="P9:P10"/>
    <mergeCell ref="M9:M10"/>
    <mergeCell ref="L8:Q8"/>
    <mergeCell ref="N9:N10"/>
    <mergeCell ref="Q9:Q10"/>
    <mergeCell ref="O9:O10"/>
    <mergeCell ref="J14:J17"/>
    <mergeCell ref="Q14:Q17"/>
    <mergeCell ref="P14:P17"/>
    <mergeCell ref="O14:O17"/>
    <mergeCell ref="N14:N17"/>
    <mergeCell ref="M14:M17"/>
    <mergeCell ref="L14:L17"/>
    <mergeCell ref="A8:A10"/>
    <mergeCell ref="B8:B10"/>
    <mergeCell ref="A23:B23"/>
    <mergeCell ref="C23:F23"/>
    <mergeCell ref="B11:B13"/>
    <mergeCell ref="C11:C13"/>
    <mergeCell ref="D11:D13"/>
    <mergeCell ref="E11:E13"/>
    <mergeCell ref="F11:F13"/>
    <mergeCell ref="C22:F22"/>
    <mergeCell ref="C20:F20"/>
    <mergeCell ref="A22:B22"/>
    <mergeCell ref="A21:B21"/>
    <mergeCell ref="C21:F21"/>
    <mergeCell ref="E8:E10"/>
    <mergeCell ref="A19:B20"/>
    <mergeCell ref="AB8:AB10"/>
    <mergeCell ref="C19:F19"/>
    <mergeCell ref="R8:S9"/>
    <mergeCell ref="Z8:Z10"/>
    <mergeCell ref="AA8:AA10"/>
    <mergeCell ref="W9:W10"/>
    <mergeCell ref="G8:G10"/>
    <mergeCell ref="X9:X10"/>
    <mergeCell ref="T9:T10"/>
    <mergeCell ref="U9:U10"/>
    <mergeCell ref="H8:H10"/>
    <mergeCell ref="V9:V10"/>
    <mergeCell ref="C8:C10"/>
    <mergeCell ref="D8:D10"/>
    <mergeCell ref="Y9:Y10"/>
    <mergeCell ref="K14:K17"/>
  </mergeCells>
  <hyperlinks>
    <hyperlink ref="AA13" r:id="rId1"/>
    <hyperlink ref="AA11" r:id="rId2"/>
    <hyperlink ref="AA12" r:id="rId3"/>
  </hyperlinks>
  <printOptions horizontalCentered="1" verticalCentered="1"/>
  <pageMargins left="0.11811023622047245" right="0.11811023622047245" top="0.15748031496062992" bottom="0.15748031496062992" header="0" footer="0"/>
  <pageSetup paperSize="119" scale="7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21"/>
  <sheetViews>
    <sheetView topLeftCell="K1" workbookViewId="0">
      <selection activeCell="F3" sqref="F3:AB3"/>
    </sheetView>
  </sheetViews>
  <sheetFormatPr baseColWidth="10" defaultRowHeight="14.25" x14ac:dyDescent="0.2"/>
  <cols>
    <col min="1" max="1" width="11" style="33" customWidth="1"/>
    <col min="2" max="2" width="22.42578125" style="33" customWidth="1"/>
    <col min="3" max="3" width="27.5703125" style="33" customWidth="1"/>
    <col min="4" max="4" width="26.28515625" style="33" customWidth="1"/>
    <col min="5" max="5" width="6.7109375" style="105" hidden="1" customWidth="1"/>
    <col min="6" max="6" width="13.140625" style="33" customWidth="1"/>
    <col min="7" max="7" width="25.140625" style="106" customWidth="1"/>
    <col min="8" max="8" width="8.140625" style="106" hidden="1" customWidth="1"/>
    <col min="9" max="9" width="27.7109375" style="106" customWidth="1"/>
    <col min="10" max="10" width="10.85546875" style="106" customWidth="1"/>
    <col min="11" max="11" width="26.5703125" style="33" customWidth="1"/>
    <col min="12" max="12" width="6.5703125" style="33" customWidth="1"/>
    <col min="13" max="13" width="10.5703125" style="33" customWidth="1"/>
    <col min="14" max="14" width="6.85546875" style="33" customWidth="1"/>
    <col min="15" max="15" width="7.5703125" style="33" customWidth="1"/>
    <col min="16" max="17" width="17.7109375" style="33" customWidth="1"/>
    <col min="18" max="18" width="37.42578125" style="33" hidden="1" customWidth="1"/>
    <col min="19" max="19" width="42" style="33" customWidth="1"/>
    <col min="20" max="20" width="12" style="33" customWidth="1"/>
    <col min="21" max="21" width="9.5703125" style="33" customWidth="1"/>
    <col min="22" max="22" width="7.85546875" style="33" customWidth="1"/>
    <col min="23" max="23" width="22.85546875" style="33" customWidth="1"/>
    <col min="24" max="25" width="18.28515625" style="33" customWidth="1"/>
    <col min="26" max="26" width="42.28515625" style="33" customWidth="1"/>
    <col min="27" max="27" width="42.140625" style="33" customWidth="1"/>
    <col min="28" max="28" width="114" style="33" customWidth="1"/>
    <col min="29" max="16384" width="11.42578125" style="33"/>
  </cols>
  <sheetData>
    <row r="1" spans="1:28" ht="15" x14ac:dyDescent="0.2">
      <c r="A1" s="847" t="s">
        <v>22</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row>
    <row r="2" spans="1:28" ht="15" x14ac:dyDescent="0.2">
      <c r="A2" s="847" t="s">
        <v>106</v>
      </c>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row>
    <row r="3" spans="1:28" ht="15" customHeight="1" x14ac:dyDescent="0.2">
      <c r="A3" s="849" t="s">
        <v>0</v>
      </c>
      <c r="B3" s="850"/>
      <c r="C3" s="850"/>
      <c r="D3" s="850"/>
      <c r="E3" s="851"/>
      <c r="F3" s="849" t="s">
        <v>1</v>
      </c>
      <c r="G3" s="850"/>
      <c r="H3" s="850"/>
      <c r="I3" s="850"/>
      <c r="J3" s="850"/>
      <c r="K3" s="850"/>
      <c r="L3" s="850"/>
      <c r="M3" s="850"/>
      <c r="N3" s="850"/>
      <c r="O3" s="850"/>
      <c r="P3" s="850"/>
      <c r="Q3" s="850"/>
      <c r="R3" s="850"/>
      <c r="S3" s="850"/>
      <c r="T3" s="850"/>
      <c r="U3" s="850"/>
      <c r="V3" s="850"/>
      <c r="W3" s="850"/>
      <c r="X3" s="850"/>
      <c r="Y3" s="850"/>
      <c r="Z3" s="850"/>
      <c r="AA3" s="850"/>
      <c r="AB3" s="851"/>
    </row>
    <row r="4" spans="1:28" ht="15" x14ac:dyDescent="0.2">
      <c r="A4" s="723" t="s">
        <v>2</v>
      </c>
      <c r="B4" s="723"/>
      <c r="C4" s="723"/>
      <c r="D4" s="723"/>
      <c r="E4" s="723"/>
      <c r="F4" s="852">
        <v>2500</v>
      </c>
      <c r="G4" s="1028"/>
      <c r="H4" s="1028"/>
      <c r="I4" s="1028"/>
      <c r="J4" s="1028"/>
      <c r="K4" s="1028"/>
      <c r="L4" s="1028"/>
      <c r="M4" s="1028"/>
      <c r="N4" s="1028"/>
      <c r="O4" s="1028"/>
      <c r="P4" s="1028"/>
      <c r="Q4" s="1028"/>
      <c r="R4" s="1028"/>
      <c r="S4" s="1028"/>
      <c r="T4" s="1028"/>
      <c r="U4" s="1028"/>
      <c r="V4" s="1028"/>
      <c r="W4" s="1028"/>
      <c r="X4" s="1028"/>
      <c r="Y4" s="1028"/>
      <c r="Z4" s="1028"/>
      <c r="AA4" s="1028"/>
      <c r="AB4" s="1029"/>
    </row>
    <row r="5" spans="1:28" ht="15" customHeight="1" x14ac:dyDescent="0.2">
      <c r="A5" s="723" t="s">
        <v>3</v>
      </c>
      <c r="B5" s="723"/>
      <c r="C5" s="723"/>
      <c r="D5" s="723"/>
      <c r="E5" s="723"/>
      <c r="F5" s="852" t="s">
        <v>203</v>
      </c>
      <c r="G5" s="1028"/>
      <c r="H5" s="1028"/>
      <c r="I5" s="1028"/>
      <c r="J5" s="1028"/>
      <c r="K5" s="1028"/>
      <c r="L5" s="1028"/>
      <c r="M5" s="1028"/>
      <c r="N5" s="1028"/>
      <c r="O5" s="1028"/>
      <c r="P5" s="1028"/>
      <c r="Q5" s="1028"/>
      <c r="R5" s="1028"/>
      <c r="S5" s="1028"/>
      <c r="T5" s="1028"/>
      <c r="U5" s="1028"/>
      <c r="V5" s="1028"/>
      <c r="W5" s="1028"/>
      <c r="X5" s="1028"/>
      <c r="Y5" s="1028"/>
      <c r="Z5" s="1028"/>
      <c r="AA5" s="1028"/>
      <c r="AB5" s="1029"/>
    </row>
    <row r="6" spans="1:28" ht="15" customHeight="1" x14ac:dyDescent="0.2">
      <c r="A6" s="723" t="s">
        <v>4</v>
      </c>
      <c r="B6" s="723"/>
      <c r="C6" s="723"/>
      <c r="D6" s="723"/>
      <c r="E6" s="723"/>
      <c r="F6" s="852" t="s">
        <v>21</v>
      </c>
      <c r="G6" s="1028"/>
      <c r="H6" s="1028"/>
      <c r="I6" s="1028"/>
      <c r="J6" s="1028"/>
      <c r="K6" s="1028"/>
      <c r="L6" s="1028"/>
      <c r="M6" s="1028"/>
      <c r="N6" s="1028"/>
      <c r="O6" s="1028"/>
      <c r="P6" s="1028"/>
      <c r="Q6" s="1028"/>
      <c r="R6" s="1028"/>
      <c r="S6" s="1028"/>
      <c r="T6" s="1028"/>
      <c r="U6" s="1028"/>
      <c r="V6" s="1028"/>
      <c r="W6" s="1028"/>
      <c r="X6" s="1028"/>
      <c r="Y6" s="1028"/>
      <c r="Z6" s="1028"/>
      <c r="AA6" s="1028"/>
      <c r="AB6" s="1029"/>
    </row>
    <row r="7" spans="1:28" ht="15" customHeight="1" x14ac:dyDescent="0.2">
      <c r="A7" s="733" t="s">
        <v>5</v>
      </c>
      <c r="B7" s="733"/>
      <c r="C7" s="733"/>
      <c r="D7" s="733"/>
      <c r="E7" s="733"/>
      <c r="F7" s="1030" t="s">
        <v>807</v>
      </c>
      <c r="G7" s="1031"/>
      <c r="H7" s="1031"/>
      <c r="I7" s="1031"/>
      <c r="J7" s="1031"/>
      <c r="K7" s="1031"/>
      <c r="L7" s="1031"/>
      <c r="M7" s="1031"/>
      <c r="N7" s="1031"/>
      <c r="O7" s="1031"/>
      <c r="P7" s="1031"/>
      <c r="Q7" s="1031"/>
      <c r="R7" s="1031"/>
      <c r="S7" s="1031"/>
      <c r="T7" s="1031"/>
      <c r="U7" s="1031"/>
      <c r="V7" s="1031"/>
      <c r="W7" s="1031"/>
      <c r="X7" s="1031"/>
      <c r="Y7" s="1031"/>
      <c r="Z7" s="1031"/>
      <c r="AA7" s="1031"/>
      <c r="AB7" s="1032"/>
    </row>
    <row r="8" spans="1:28" s="36" customFormat="1" ht="15" customHeight="1" x14ac:dyDescent="0.25">
      <c r="A8" s="1018" t="s">
        <v>6</v>
      </c>
      <c r="B8" s="1018" t="s">
        <v>7</v>
      </c>
      <c r="C8" s="1019" t="s">
        <v>8</v>
      </c>
      <c r="D8" s="1018" t="s">
        <v>9</v>
      </c>
      <c r="E8" s="1020" t="s">
        <v>10</v>
      </c>
      <c r="F8" s="1021" t="s">
        <v>11</v>
      </c>
      <c r="G8" s="1022" t="s">
        <v>79</v>
      </c>
      <c r="H8" s="1019" t="s">
        <v>12</v>
      </c>
      <c r="I8" s="1019" t="s">
        <v>80</v>
      </c>
      <c r="J8" s="1019" t="s">
        <v>81</v>
      </c>
      <c r="K8" s="877" t="s">
        <v>109</v>
      </c>
      <c r="L8" s="868" t="s">
        <v>89</v>
      </c>
      <c r="M8" s="880"/>
      <c r="N8" s="880"/>
      <c r="O8" s="880"/>
      <c r="P8" s="869"/>
      <c r="Q8" s="297"/>
      <c r="R8" s="858" t="s">
        <v>78</v>
      </c>
      <c r="S8" s="858"/>
      <c r="T8" s="868" t="s">
        <v>88</v>
      </c>
      <c r="U8" s="880"/>
      <c r="V8" s="880"/>
      <c r="W8" s="880"/>
      <c r="X8" s="869"/>
      <c r="Y8" s="358"/>
      <c r="Z8" s="858" t="s">
        <v>16</v>
      </c>
      <c r="AA8" s="858" t="s">
        <v>17</v>
      </c>
      <c r="AB8" s="1023" t="s">
        <v>650</v>
      </c>
    </row>
    <row r="9" spans="1:28" s="36" customFormat="1" ht="14.25" customHeight="1" x14ac:dyDescent="0.25">
      <c r="A9" s="1018"/>
      <c r="B9" s="1018"/>
      <c r="C9" s="1019"/>
      <c r="D9" s="1018"/>
      <c r="E9" s="1020"/>
      <c r="F9" s="1021"/>
      <c r="G9" s="1022"/>
      <c r="H9" s="1019"/>
      <c r="I9" s="1019"/>
      <c r="J9" s="1019"/>
      <c r="K9" s="879"/>
      <c r="L9" s="1022" t="s">
        <v>84</v>
      </c>
      <c r="M9" s="1022" t="s">
        <v>85</v>
      </c>
      <c r="N9" s="1022" t="s">
        <v>83</v>
      </c>
      <c r="O9" s="1022" t="s">
        <v>82</v>
      </c>
      <c r="P9" s="856" t="s">
        <v>803</v>
      </c>
      <c r="Q9" s="292"/>
      <c r="R9" s="858" t="s">
        <v>86</v>
      </c>
      <c r="S9" s="858" t="s">
        <v>87</v>
      </c>
      <c r="T9" s="1022" t="s">
        <v>84</v>
      </c>
      <c r="U9" s="1022" t="s">
        <v>85</v>
      </c>
      <c r="V9" s="1022" t="s">
        <v>83</v>
      </c>
      <c r="W9" s="1022" t="s">
        <v>82</v>
      </c>
      <c r="X9" s="856" t="s">
        <v>803</v>
      </c>
      <c r="Y9" s="856" t="s">
        <v>662</v>
      </c>
      <c r="Z9" s="858"/>
      <c r="AA9" s="858"/>
      <c r="AB9" s="1023"/>
    </row>
    <row r="10" spans="1:28" s="36" customFormat="1" ht="95.25" customHeight="1" x14ac:dyDescent="0.25">
      <c r="A10" s="1018"/>
      <c r="B10" s="1018"/>
      <c r="C10" s="1019"/>
      <c r="D10" s="1018"/>
      <c r="E10" s="1020"/>
      <c r="F10" s="1021"/>
      <c r="G10" s="1022"/>
      <c r="H10" s="1019"/>
      <c r="I10" s="1019"/>
      <c r="J10" s="1019"/>
      <c r="K10" s="878"/>
      <c r="L10" s="1022"/>
      <c r="M10" s="1022"/>
      <c r="N10" s="1022"/>
      <c r="O10" s="1022"/>
      <c r="P10" s="857"/>
      <c r="Q10" s="293" t="s">
        <v>662</v>
      </c>
      <c r="R10" s="858"/>
      <c r="S10" s="858"/>
      <c r="T10" s="1022"/>
      <c r="U10" s="1022"/>
      <c r="V10" s="1022"/>
      <c r="W10" s="1022"/>
      <c r="X10" s="857"/>
      <c r="Y10" s="857"/>
      <c r="Z10" s="858"/>
      <c r="AA10" s="858"/>
      <c r="AB10" s="1023"/>
    </row>
    <row r="11" spans="1:28" s="93" customFormat="1" ht="162.75" customHeight="1" x14ac:dyDescent="0.25">
      <c r="A11" s="622" t="s">
        <v>24</v>
      </c>
      <c r="B11" s="622" t="s">
        <v>51</v>
      </c>
      <c r="C11" s="622" t="s">
        <v>57</v>
      </c>
      <c r="D11" s="622" t="s">
        <v>105</v>
      </c>
      <c r="E11" s="622"/>
      <c r="F11" s="622">
        <v>3</v>
      </c>
      <c r="G11" s="622" t="s">
        <v>93</v>
      </c>
      <c r="H11" s="911"/>
      <c r="I11" s="622" t="s">
        <v>90</v>
      </c>
      <c r="J11" s="622">
        <v>296140</v>
      </c>
      <c r="K11" s="622" t="s">
        <v>46</v>
      </c>
      <c r="L11" s="714">
        <v>0.25</v>
      </c>
      <c r="M11" s="714">
        <v>0.25</v>
      </c>
      <c r="N11" s="714">
        <v>0.25</v>
      </c>
      <c r="O11" s="714">
        <v>0.25</v>
      </c>
      <c r="P11" s="1015">
        <v>0.13</v>
      </c>
      <c r="Q11" s="745">
        <v>1</v>
      </c>
      <c r="R11" s="918" t="s">
        <v>131</v>
      </c>
      <c r="S11" s="62" t="s">
        <v>400</v>
      </c>
      <c r="T11" s="194">
        <v>0</v>
      </c>
      <c r="U11" s="194">
        <v>0</v>
      </c>
      <c r="V11" s="194">
        <v>0.5</v>
      </c>
      <c r="W11" s="194">
        <v>0.5</v>
      </c>
      <c r="X11" s="382">
        <v>1</v>
      </c>
      <c r="Y11" s="309">
        <f>X11/SUM(T11:W11)</f>
        <v>1</v>
      </c>
      <c r="Z11" s="62" t="s">
        <v>401</v>
      </c>
      <c r="AA11" s="66" t="s">
        <v>141</v>
      </c>
      <c r="AB11" s="922" t="s">
        <v>785</v>
      </c>
    </row>
    <row r="12" spans="1:28" s="93" customFormat="1" ht="99.75" x14ac:dyDescent="0.25">
      <c r="A12" s="623"/>
      <c r="B12" s="623"/>
      <c r="C12" s="623"/>
      <c r="D12" s="623"/>
      <c r="E12" s="623"/>
      <c r="F12" s="623"/>
      <c r="G12" s="623"/>
      <c r="H12" s="912"/>
      <c r="I12" s="623"/>
      <c r="J12" s="623"/>
      <c r="K12" s="623"/>
      <c r="L12" s="715"/>
      <c r="M12" s="715"/>
      <c r="N12" s="715"/>
      <c r="O12" s="715"/>
      <c r="P12" s="1016"/>
      <c r="Q12" s="746"/>
      <c r="R12" s="919"/>
      <c r="S12" s="62" t="s">
        <v>402</v>
      </c>
      <c r="T12" s="194">
        <v>0.25</v>
      </c>
      <c r="U12" s="194">
        <v>0.25</v>
      </c>
      <c r="V12" s="194">
        <v>0.25</v>
      </c>
      <c r="W12" s="194">
        <v>0.25</v>
      </c>
      <c r="X12" s="382">
        <v>1</v>
      </c>
      <c r="Y12" s="309">
        <v>0.68</v>
      </c>
      <c r="Z12" s="62" t="s">
        <v>401</v>
      </c>
      <c r="AA12" s="66" t="s">
        <v>141</v>
      </c>
      <c r="AB12" s="923"/>
    </row>
    <row r="13" spans="1:28" s="93" customFormat="1" ht="81" customHeight="1" x14ac:dyDescent="0.25">
      <c r="A13" s="623"/>
      <c r="B13" s="623"/>
      <c r="C13" s="623"/>
      <c r="D13" s="623"/>
      <c r="E13" s="623"/>
      <c r="F13" s="623"/>
      <c r="G13" s="623"/>
      <c r="H13" s="912"/>
      <c r="I13" s="623"/>
      <c r="J13" s="623"/>
      <c r="K13" s="623"/>
      <c r="L13" s="715"/>
      <c r="M13" s="715"/>
      <c r="N13" s="715"/>
      <c r="O13" s="715"/>
      <c r="P13" s="1016"/>
      <c r="Q13" s="746"/>
      <c r="R13" s="919"/>
      <c r="S13" s="62" t="s">
        <v>403</v>
      </c>
      <c r="T13" s="194">
        <v>0.25</v>
      </c>
      <c r="U13" s="194">
        <v>0.25</v>
      </c>
      <c r="V13" s="194">
        <v>0.25</v>
      </c>
      <c r="W13" s="194">
        <v>0.25</v>
      </c>
      <c r="X13" s="382">
        <v>0</v>
      </c>
      <c r="Y13" s="309">
        <v>0</v>
      </c>
      <c r="Z13" s="62" t="s">
        <v>401</v>
      </c>
      <c r="AA13" s="66" t="s">
        <v>141</v>
      </c>
      <c r="AB13" s="923"/>
    </row>
    <row r="14" spans="1:28" s="93" customFormat="1" ht="128.25" x14ac:dyDescent="0.25">
      <c r="A14" s="623"/>
      <c r="B14" s="623"/>
      <c r="C14" s="623"/>
      <c r="D14" s="623"/>
      <c r="E14" s="623"/>
      <c r="F14" s="623"/>
      <c r="G14" s="623"/>
      <c r="H14" s="912"/>
      <c r="I14" s="623"/>
      <c r="J14" s="623"/>
      <c r="K14" s="623"/>
      <c r="L14" s="715"/>
      <c r="M14" s="715"/>
      <c r="N14" s="715"/>
      <c r="O14" s="715"/>
      <c r="P14" s="1016"/>
      <c r="Q14" s="746"/>
      <c r="R14" s="919"/>
      <c r="S14" s="62" t="s">
        <v>404</v>
      </c>
      <c r="T14" s="194">
        <v>0.25</v>
      </c>
      <c r="U14" s="194">
        <v>0.25</v>
      </c>
      <c r="V14" s="194">
        <v>0.25</v>
      </c>
      <c r="W14" s="194">
        <v>0.25</v>
      </c>
      <c r="X14" s="382">
        <v>0.28599999999999998</v>
      </c>
      <c r="Y14" s="382">
        <f>X14/SUM(T14:W14)</f>
        <v>0.28599999999999998</v>
      </c>
      <c r="Z14" s="62" t="s">
        <v>401</v>
      </c>
      <c r="AA14" s="66" t="s">
        <v>141</v>
      </c>
      <c r="AB14" s="923"/>
    </row>
    <row r="15" spans="1:28" s="93" customFormat="1" ht="28.5" x14ac:dyDescent="0.25">
      <c r="A15" s="623"/>
      <c r="B15" s="623"/>
      <c r="C15" s="623"/>
      <c r="D15" s="623"/>
      <c r="E15" s="623"/>
      <c r="F15" s="623"/>
      <c r="G15" s="623"/>
      <c r="H15" s="912"/>
      <c r="I15" s="623"/>
      <c r="J15" s="623"/>
      <c r="K15" s="623"/>
      <c r="L15" s="715"/>
      <c r="M15" s="715"/>
      <c r="N15" s="715"/>
      <c r="O15" s="715"/>
      <c r="P15" s="1016"/>
      <c r="Q15" s="746"/>
      <c r="R15" s="919"/>
      <c r="S15" s="62" t="s">
        <v>405</v>
      </c>
      <c r="T15" s="194">
        <v>0.25</v>
      </c>
      <c r="U15" s="194">
        <v>0.25</v>
      </c>
      <c r="V15" s="194">
        <v>0.25</v>
      </c>
      <c r="W15" s="194">
        <v>0.25</v>
      </c>
      <c r="X15" s="309">
        <v>0</v>
      </c>
      <c r="Y15" s="309">
        <v>0</v>
      </c>
      <c r="Z15" s="62" t="s">
        <v>401</v>
      </c>
      <c r="AA15" s="66" t="s">
        <v>141</v>
      </c>
      <c r="AB15" s="923"/>
    </row>
    <row r="16" spans="1:28" s="93" customFormat="1" ht="42.75" x14ac:dyDescent="0.25">
      <c r="A16" s="623"/>
      <c r="B16" s="623"/>
      <c r="C16" s="623"/>
      <c r="D16" s="623"/>
      <c r="E16" s="623"/>
      <c r="F16" s="623"/>
      <c r="G16" s="623"/>
      <c r="H16" s="912"/>
      <c r="I16" s="623"/>
      <c r="J16" s="623"/>
      <c r="K16" s="623"/>
      <c r="L16" s="715"/>
      <c r="M16" s="715"/>
      <c r="N16" s="715"/>
      <c r="O16" s="715"/>
      <c r="P16" s="1016"/>
      <c r="Q16" s="746"/>
      <c r="R16" s="919"/>
      <c r="S16" s="62" t="s">
        <v>406</v>
      </c>
      <c r="T16" s="194">
        <v>0</v>
      </c>
      <c r="U16" s="194">
        <v>0</v>
      </c>
      <c r="V16" s="194">
        <v>0.5</v>
      </c>
      <c r="W16" s="194">
        <v>0.5</v>
      </c>
      <c r="X16" s="309">
        <v>0</v>
      </c>
      <c r="Y16" s="309">
        <v>0</v>
      </c>
      <c r="Z16" s="62" t="s">
        <v>401</v>
      </c>
      <c r="AA16" s="66" t="s">
        <v>141</v>
      </c>
      <c r="AB16" s="923"/>
    </row>
    <row r="17" spans="1:28" s="93" customFormat="1" ht="42.75" x14ac:dyDescent="0.25">
      <c r="A17" s="623"/>
      <c r="B17" s="623"/>
      <c r="C17" s="623"/>
      <c r="D17" s="623"/>
      <c r="E17" s="623"/>
      <c r="F17" s="623"/>
      <c r="G17" s="623"/>
      <c r="H17" s="912"/>
      <c r="I17" s="623"/>
      <c r="J17" s="623"/>
      <c r="K17" s="623"/>
      <c r="L17" s="715"/>
      <c r="M17" s="715"/>
      <c r="N17" s="715"/>
      <c r="O17" s="715"/>
      <c r="P17" s="1017"/>
      <c r="Q17" s="747"/>
      <c r="R17" s="919"/>
      <c r="S17" s="62" t="s">
        <v>407</v>
      </c>
      <c r="T17" s="194">
        <v>0.25</v>
      </c>
      <c r="U17" s="194">
        <v>0.25</v>
      </c>
      <c r="V17" s="194">
        <v>0.25</v>
      </c>
      <c r="W17" s="194">
        <v>0.25</v>
      </c>
      <c r="X17" s="309">
        <v>1</v>
      </c>
      <c r="Y17" s="309">
        <f>X17/SUM(T17:W17)</f>
        <v>1</v>
      </c>
      <c r="Z17" s="62" t="s">
        <v>401</v>
      </c>
      <c r="AA17" s="66" t="s">
        <v>141</v>
      </c>
      <c r="AB17" s="924"/>
    </row>
    <row r="18" spans="1:28" s="93" customFormat="1" ht="128.25" x14ac:dyDescent="0.25">
      <c r="A18" s="675" t="s">
        <v>24</v>
      </c>
      <c r="B18" s="651" t="s">
        <v>51</v>
      </c>
      <c r="C18" s="902">
        <v>31</v>
      </c>
      <c r="D18" s="651" t="s">
        <v>105</v>
      </c>
      <c r="E18" s="651"/>
      <c r="F18" s="651">
        <v>3</v>
      </c>
      <c r="G18" s="680" t="s">
        <v>93</v>
      </c>
      <c r="H18" s="911"/>
      <c r="I18" s="680" t="s">
        <v>90</v>
      </c>
      <c r="J18" s="783">
        <v>296140</v>
      </c>
      <c r="K18" s="622" t="s">
        <v>143</v>
      </c>
      <c r="L18" s="651">
        <v>25</v>
      </c>
      <c r="M18" s="651">
        <v>25</v>
      </c>
      <c r="N18" s="1040">
        <v>26</v>
      </c>
      <c r="O18" s="1040">
        <v>27</v>
      </c>
      <c r="P18" s="1037">
        <v>76</v>
      </c>
      <c r="Q18" s="745">
        <v>0.76</v>
      </c>
      <c r="R18" s="918" t="s">
        <v>132</v>
      </c>
      <c r="S18" s="62" t="s">
        <v>408</v>
      </c>
      <c r="T18" s="81">
        <v>0.25</v>
      </c>
      <c r="U18" s="81">
        <v>0.25</v>
      </c>
      <c r="V18" s="81">
        <v>0.25</v>
      </c>
      <c r="W18" s="81">
        <v>0.25</v>
      </c>
      <c r="X18" s="309">
        <v>0.75460000000000005</v>
      </c>
      <c r="Y18" s="309">
        <f>X18/SUM(T18:W18)</f>
        <v>0.75460000000000005</v>
      </c>
      <c r="Z18" s="62" t="s">
        <v>409</v>
      </c>
      <c r="AA18" s="66" t="s">
        <v>136</v>
      </c>
      <c r="AB18" s="925"/>
    </row>
    <row r="19" spans="1:28" s="93" customFormat="1" ht="71.25" x14ac:dyDescent="0.25">
      <c r="A19" s="677"/>
      <c r="B19" s="669"/>
      <c r="C19" s="903"/>
      <c r="D19" s="669"/>
      <c r="E19" s="669"/>
      <c r="F19" s="669"/>
      <c r="G19" s="681"/>
      <c r="H19" s="912"/>
      <c r="I19" s="681"/>
      <c r="J19" s="784"/>
      <c r="K19" s="623"/>
      <c r="L19" s="669"/>
      <c r="M19" s="669"/>
      <c r="N19" s="1041"/>
      <c r="O19" s="1041"/>
      <c r="P19" s="1038"/>
      <c r="Q19" s="746"/>
      <c r="R19" s="919"/>
      <c r="S19" s="62" t="s">
        <v>410</v>
      </c>
      <c r="T19" s="81">
        <v>0.25</v>
      </c>
      <c r="U19" s="81">
        <v>0.25</v>
      </c>
      <c r="V19" s="81">
        <v>0.25</v>
      </c>
      <c r="W19" s="81">
        <v>0.25</v>
      </c>
      <c r="X19" s="309">
        <v>0</v>
      </c>
      <c r="Y19" s="309">
        <v>0</v>
      </c>
      <c r="Z19" s="62" t="s">
        <v>409</v>
      </c>
      <c r="AA19" s="66" t="s">
        <v>136</v>
      </c>
      <c r="AB19" s="926"/>
    </row>
    <row r="20" spans="1:28" s="93" customFormat="1" ht="157.5" customHeight="1" x14ac:dyDescent="0.25">
      <c r="A20" s="677"/>
      <c r="B20" s="669"/>
      <c r="C20" s="903"/>
      <c r="D20" s="669"/>
      <c r="E20" s="669"/>
      <c r="F20" s="669"/>
      <c r="G20" s="681"/>
      <c r="H20" s="912"/>
      <c r="I20" s="681"/>
      <c r="J20" s="784"/>
      <c r="K20" s="623"/>
      <c r="L20" s="669"/>
      <c r="M20" s="669"/>
      <c r="N20" s="1041"/>
      <c r="O20" s="1041"/>
      <c r="P20" s="1038"/>
      <c r="Q20" s="746"/>
      <c r="R20" s="919"/>
      <c r="S20" s="108" t="s">
        <v>411</v>
      </c>
      <c r="T20" s="81">
        <v>0.25</v>
      </c>
      <c r="U20" s="81">
        <v>0.25</v>
      </c>
      <c r="V20" s="81">
        <v>0.25</v>
      </c>
      <c r="W20" s="81">
        <v>0.25</v>
      </c>
      <c r="X20" s="309">
        <v>0.75</v>
      </c>
      <c r="Y20" s="310">
        <f>X20/SUM(T20:W20)</f>
        <v>0.75</v>
      </c>
      <c r="Z20" s="108" t="s">
        <v>409</v>
      </c>
      <c r="AA20" s="109" t="s">
        <v>136</v>
      </c>
      <c r="AB20" s="926"/>
    </row>
    <row r="21" spans="1:28" s="93" customFormat="1" ht="99.75" x14ac:dyDescent="0.25">
      <c r="A21" s="676"/>
      <c r="B21" s="652"/>
      <c r="C21" s="904"/>
      <c r="D21" s="652"/>
      <c r="E21" s="652"/>
      <c r="F21" s="652"/>
      <c r="G21" s="1013"/>
      <c r="H21" s="913"/>
      <c r="I21" s="1013"/>
      <c r="J21" s="785"/>
      <c r="K21" s="624"/>
      <c r="L21" s="652"/>
      <c r="M21" s="652"/>
      <c r="N21" s="1042"/>
      <c r="O21" s="1042"/>
      <c r="P21" s="1039"/>
      <c r="Q21" s="747"/>
      <c r="R21" s="958"/>
      <c r="S21" s="108" t="s">
        <v>402</v>
      </c>
      <c r="T21" s="81">
        <v>0</v>
      </c>
      <c r="U21" s="81">
        <v>0.5</v>
      </c>
      <c r="V21" s="81">
        <v>0.25</v>
      </c>
      <c r="W21" s="81">
        <v>0.25</v>
      </c>
      <c r="X21" s="310">
        <v>0</v>
      </c>
      <c r="Y21" s="310">
        <v>0</v>
      </c>
      <c r="Z21" s="108" t="s">
        <v>401</v>
      </c>
      <c r="AA21" s="109" t="s">
        <v>141</v>
      </c>
      <c r="AB21" s="927"/>
    </row>
    <row r="22" spans="1:28" s="93" customFormat="1" ht="99.75" x14ac:dyDescent="0.25">
      <c r="A22" s="1014" t="s">
        <v>24</v>
      </c>
      <c r="B22" s="1003" t="s">
        <v>51</v>
      </c>
      <c r="C22" s="1003">
        <v>31</v>
      </c>
      <c r="D22" s="1003" t="s">
        <v>105</v>
      </c>
      <c r="E22" s="1003"/>
      <c r="F22" s="1003">
        <v>3</v>
      </c>
      <c r="G22" s="1003" t="s">
        <v>59</v>
      </c>
      <c r="H22" s="821"/>
      <c r="I22" s="996" t="s">
        <v>90</v>
      </c>
      <c r="J22" s="1005">
        <v>296140</v>
      </c>
      <c r="K22" s="702" t="s">
        <v>47</v>
      </c>
      <c r="L22" s="1011">
        <v>1</v>
      </c>
      <c r="M22" s="1011">
        <v>1</v>
      </c>
      <c r="N22" s="1011">
        <v>1</v>
      </c>
      <c r="O22" s="1011">
        <v>1</v>
      </c>
      <c r="P22" s="974">
        <v>1</v>
      </c>
      <c r="Q22" s="1043">
        <v>1</v>
      </c>
      <c r="R22" s="934" t="s">
        <v>131</v>
      </c>
      <c r="S22" s="62" t="s">
        <v>402</v>
      </c>
      <c r="T22" s="81">
        <v>0</v>
      </c>
      <c r="U22" s="81">
        <v>0.5</v>
      </c>
      <c r="V22" s="81">
        <v>0.25</v>
      </c>
      <c r="W22" s="81">
        <v>0.25</v>
      </c>
      <c r="X22" s="309">
        <v>0</v>
      </c>
      <c r="Y22" s="309">
        <v>0</v>
      </c>
      <c r="Z22" s="63" t="s">
        <v>401</v>
      </c>
      <c r="AA22" s="63" t="s">
        <v>141</v>
      </c>
      <c r="AB22" s="925"/>
    </row>
    <row r="23" spans="1:28" s="93" customFormat="1" ht="141.75" customHeight="1" x14ac:dyDescent="0.25">
      <c r="A23" s="1004"/>
      <c r="B23" s="1004"/>
      <c r="C23" s="1004"/>
      <c r="D23" s="1004"/>
      <c r="E23" s="1004"/>
      <c r="F23" s="1004"/>
      <c r="G23" s="1004"/>
      <c r="H23" s="1004"/>
      <c r="I23" s="997"/>
      <c r="J23" s="1004"/>
      <c r="K23" s="719"/>
      <c r="L23" s="1012"/>
      <c r="M23" s="1004"/>
      <c r="N23" s="1004"/>
      <c r="O23" s="1004"/>
      <c r="P23" s="975"/>
      <c r="Q23" s="1043"/>
      <c r="R23" s="935"/>
      <c r="S23" s="62" t="s">
        <v>412</v>
      </c>
      <c r="T23" s="81">
        <v>0.25</v>
      </c>
      <c r="U23" s="81">
        <v>0.25</v>
      </c>
      <c r="V23" s="81">
        <v>0.25</v>
      </c>
      <c r="W23" s="81">
        <v>0.25</v>
      </c>
      <c r="X23" s="310">
        <v>1</v>
      </c>
      <c r="Y23" s="310">
        <v>1</v>
      </c>
      <c r="Z23" s="62" t="s">
        <v>413</v>
      </c>
      <c r="AA23" s="69" t="s">
        <v>140</v>
      </c>
      <c r="AB23" s="927"/>
    </row>
    <row r="24" spans="1:28" s="93" customFormat="1" ht="15.75" hidden="1" thickBot="1" x14ac:dyDescent="0.3">
      <c r="A24" s="531"/>
      <c r="B24" s="532"/>
      <c r="C24" s="532"/>
      <c r="D24" s="532"/>
      <c r="E24" s="532"/>
      <c r="F24" s="532"/>
      <c r="G24" s="532"/>
      <c r="H24" s="532"/>
      <c r="I24" s="533"/>
      <c r="J24" s="532"/>
      <c r="K24" s="534"/>
      <c r="L24" s="496"/>
      <c r="M24" s="495"/>
      <c r="N24" s="495"/>
      <c r="O24" s="531"/>
      <c r="P24" s="535"/>
      <c r="Q24" s="536"/>
      <c r="R24" s="537"/>
      <c r="S24" s="62"/>
      <c r="T24" s="81"/>
      <c r="U24" s="81"/>
      <c r="V24" s="81"/>
      <c r="W24" s="538"/>
      <c r="X24" s="539"/>
      <c r="Y24" s="540"/>
      <c r="Z24" s="541"/>
      <c r="AA24" s="69"/>
      <c r="AB24" s="494"/>
    </row>
    <row r="25" spans="1:28" s="107" customFormat="1" ht="27.75" hidden="1" customHeight="1" thickBot="1" x14ac:dyDescent="0.3">
      <c r="A25" s="998" t="s">
        <v>90</v>
      </c>
      <c r="B25" s="999"/>
      <c r="C25" s="999"/>
      <c r="D25" s="999"/>
      <c r="E25" s="999"/>
      <c r="F25" s="999"/>
      <c r="G25" s="999"/>
      <c r="H25" s="999"/>
      <c r="I25" s="999"/>
      <c r="J25" s="999"/>
      <c r="K25" s="1000"/>
      <c r="L25" s="319"/>
      <c r="M25" s="319"/>
      <c r="N25" s="319"/>
      <c r="O25" s="324"/>
      <c r="P25" s="383"/>
      <c r="Q25" s="384">
        <f>AVERAGE(Q11:Q23)</f>
        <v>0.91999999999999993</v>
      </c>
      <c r="R25" s="325"/>
      <c r="S25" s="319"/>
      <c r="T25" s="319"/>
      <c r="U25" s="319"/>
      <c r="V25" s="319"/>
      <c r="W25" s="324"/>
      <c r="X25" s="385"/>
      <c r="Y25" s="386">
        <f>AVERAGE(Y11:Y23)</f>
        <v>0.42081538461538465</v>
      </c>
      <c r="Z25" s="932"/>
      <c r="AA25" s="933"/>
      <c r="AB25" s="933"/>
    </row>
    <row r="26" spans="1:28" s="58" customFormat="1" ht="156.75" x14ac:dyDescent="0.2">
      <c r="A26" s="140" t="s">
        <v>24</v>
      </c>
      <c r="B26" s="208" t="s">
        <v>51</v>
      </c>
      <c r="C26" s="208" t="s">
        <v>57</v>
      </c>
      <c r="D26" s="86" t="s">
        <v>205</v>
      </c>
      <c r="E26" s="908">
        <v>5.6651151640506138E-2</v>
      </c>
      <c r="F26" s="86">
        <v>2</v>
      </c>
      <c r="G26" s="208" t="s">
        <v>206</v>
      </c>
      <c r="H26" s="217">
        <v>7.9723684088842794E-3</v>
      </c>
      <c r="I26" s="141" t="s">
        <v>207</v>
      </c>
      <c r="J26" s="374">
        <v>296115</v>
      </c>
      <c r="K26" s="214" t="s">
        <v>208</v>
      </c>
      <c r="L26" s="208">
        <v>0</v>
      </c>
      <c r="M26" s="142">
        <v>10</v>
      </c>
      <c r="N26" s="142">
        <v>5</v>
      </c>
      <c r="O26" s="114"/>
      <c r="P26" s="299">
        <v>1</v>
      </c>
      <c r="Q26" s="359">
        <v>1</v>
      </c>
      <c r="R26" s="208" t="s">
        <v>209</v>
      </c>
      <c r="S26" s="175" t="s">
        <v>210</v>
      </c>
      <c r="T26" s="142"/>
      <c r="U26" s="142">
        <v>1</v>
      </c>
      <c r="V26" s="142">
        <v>1</v>
      </c>
      <c r="W26" s="142">
        <v>1</v>
      </c>
      <c r="X26" s="356">
        <v>1</v>
      </c>
      <c r="Y26" s="356">
        <v>1</v>
      </c>
      <c r="Z26" s="38" t="s">
        <v>58</v>
      </c>
      <c r="AA26" s="39" t="s">
        <v>56</v>
      </c>
      <c r="AB26" s="341" t="s">
        <v>708</v>
      </c>
    </row>
    <row r="27" spans="1:28" s="58" customFormat="1" ht="81.75" customHeight="1" x14ac:dyDescent="0.2">
      <c r="A27" s="140" t="s">
        <v>24</v>
      </c>
      <c r="B27" s="208" t="s">
        <v>51</v>
      </c>
      <c r="C27" s="208" t="s">
        <v>57</v>
      </c>
      <c r="D27" s="86"/>
      <c r="E27" s="909"/>
      <c r="F27" s="86"/>
      <c r="G27" s="115" t="s">
        <v>213</v>
      </c>
      <c r="H27" s="217"/>
      <c r="I27" s="208" t="s">
        <v>218</v>
      </c>
      <c r="J27" s="641">
        <v>296054</v>
      </c>
      <c r="K27" s="622" t="s">
        <v>219</v>
      </c>
      <c r="L27" s="899">
        <v>2.5</v>
      </c>
      <c r="M27" s="899">
        <v>2.5</v>
      </c>
      <c r="N27" s="899">
        <v>2.5</v>
      </c>
      <c r="O27" s="899">
        <v>2.5</v>
      </c>
      <c r="P27" s="962">
        <v>1</v>
      </c>
      <c r="Q27" s="962">
        <v>1</v>
      </c>
      <c r="R27" s="208" t="s">
        <v>220</v>
      </c>
      <c r="S27" s="175" t="s">
        <v>646</v>
      </c>
      <c r="T27" s="142">
        <v>1</v>
      </c>
      <c r="U27" s="142">
        <v>1</v>
      </c>
      <c r="V27" s="142">
        <v>1</v>
      </c>
      <c r="W27" s="142">
        <v>1</v>
      </c>
      <c r="X27" s="347">
        <v>1</v>
      </c>
      <c r="Y27" s="266">
        <v>1</v>
      </c>
      <c r="Z27" s="38" t="s">
        <v>58</v>
      </c>
      <c r="AA27" s="39" t="s">
        <v>56</v>
      </c>
      <c r="AB27" s="930" t="s">
        <v>709</v>
      </c>
    </row>
    <row r="28" spans="1:28" s="58" customFormat="1" ht="244.5" customHeight="1" x14ac:dyDescent="0.2">
      <c r="A28" s="140" t="s">
        <v>24</v>
      </c>
      <c r="B28" s="208" t="s">
        <v>51</v>
      </c>
      <c r="C28" s="208" t="s">
        <v>57</v>
      </c>
      <c r="D28" s="86"/>
      <c r="E28" s="909"/>
      <c r="F28" s="86"/>
      <c r="G28" s="115" t="s">
        <v>213</v>
      </c>
      <c r="H28" s="217"/>
      <c r="I28" s="208" t="s">
        <v>218</v>
      </c>
      <c r="J28" s="626"/>
      <c r="K28" s="624"/>
      <c r="L28" s="901"/>
      <c r="M28" s="901"/>
      <c r="N28" s="901"/>
      <c r="O28" s="901"/>
      <c r="P28" s="973"/>
      <c r="Q28" s="973"/>
      <c r="R28" s="208" t="s">
        <v>221</v>
      </c>
      <c r="S28" s="175" t="s">
        <v>644</v>
      </c>
      <c r="T28" s="142">
        <v>1</v>
      </c>
      <c r="U28" s="142">
        <v>1</v>
      </c>
      <c r="V28" s="142">
        <v>1</v>
      </c>
      <c r="W28" s="142">
        <v>1</v>
      </c>
      <c r="X28" s="347">
        <v>1</v>
      </c>
      <c r="Y28" s="347">
        <v>1</v>
      </c>
      <c r="Z28" s="38" t="s">
        <v>58</v>
      </c>
      <c r="AA28" s="39" t="s">
        <v>56</v>
      </c>
      <c r="AB28" s="931"/>
    </row>
    <row r="29" spans="1:28" s="58" customFormat="1" ht="156.75" x14ac:dyDescent="0.2">
      <c r="A29" s="140" t="s">
        <v>24</v>
      </c>
      <c r="B29" s="208" t="s">
        <v>51</v>
      </c>
      <c r="C29" s="208" t="s">
        <v>57</v>
      </c>
      <c r="D29" s="86"/>
      <c r="E29" s="909"/>
      <c r="F29" s="86"/>
      <c r="G29" s="115" t="s">
        <v>213</v>
      </c>
      <c r="H29" s="217"/>
      <c r="I29" s="208" t="s">
        <v>222</v>
      </c>
      <c r="J29" s="141">
        <v>296096</v>
      </c>
      <c r="K29" s="214" t="s">
        <v>648</v>
      </c>
      <c r="L29" s="208"/>
      <c r="M29" s="208"/>
      <c r="N29" s="142"/>
      <c r="O29" s="142"/>
      <c r="P29" s="300">
        <v>1</v>
      </c>
      <c r="Q29" s="300">
        <v>1</v>
      </c>
      <c r="R29" s="208" t="s">
        <v>222</v>
      </c>
      <c r="S29" s="374" t="s">
        <v>649</v>
      </c>
      <c r="T29" s="142"/>
      <c r="U29" s="142"/>
      <c r="V29" s="142"/>
      <c r="W29" s="142"/>
      <c r="X29" s="331">
        <v>1</v>
      </c>
      <c r="Y29" s="331">
        <v>1</v>
      </c>
      <c r="Z29" s="38" t="s">
        <v>58</v>
      </c>
      <c r="AA29" s="39" t="s">
        <v>56</v>
      </c>
      <c r="AB29" s="341" t="s">
        <v>701</v>
      </c>
    </row>
    <row r="30" spans="1:28" s="58" customFormat="1" ht="156.75" x14ac:dyDescent="0.2">
      <c r="A30" s="140" t="s">
        <v>24</v>
      </c>
      <c r="B30" s="208" t="s">
        <v>51</v>
      </c>
      <c r="C30" s="208" t="s">
        <v>57</v>
      </c>
      <c r="D30" s="86"/>
      <c r="E30" s="909"/>
      <c r="F30" s="86"/>
      <c r="G30" s="115" t="s">
        <v>213</v>
      </c>
      <c r="H30" s="217"/>
      <c r="I30" s="208" t="s">
        <v>223</v>
      </c>
      <c r="J30" s="208">
        <v>296115</v>
      </c>
      <c r="K30" s="214" t="s">
        <v>224</v>
      </c>
      <c r="L30" s="48">
        <v>1</v>
      </c>
      <c r="M30" s="208"/>
      <c r="N30" s="116"/>
      <c r="O30" s="116"/>
      <c r="P30" s="300">
        <v>1</v>
      </c>
      <c r="Q30" s="300">
        <v>1</v>
      </c>
      <c r="R30" s="141" t="s">
        <v>225</v>
      </c>
      <c r="S30" s="121" t="s">
        <v>226</v>
      </c>
      <c r="T30" s="142">
        <v>1</v>
      </c>
      <c r="U30" s="142"/>
      <c r="V30" s="142"/>
      <c r="W30" s="142"/>
      <c r="X30" s="266">
        <v>1</v>
      </c>
      <c r="Y30" s="266">
        <v>1</v>
      </c>
      <c r="Z30" s="38" t="s">
        <v>58</v>
      </c>
      <c r="AA30" s="39" t="s">
        <v>56</v>
      </c>
      <c r="AB30" s="341" t="s">
        <v>692</v>
      </c>
    </row>
    <row r="31" spans="1:28" s="58" customFormat="1" ht="317.25" customHeight="1" x14ac:dyDescent="0.2">
      <c r="A31" s="140" t="s">
        <v>24</v>
      </c>
      <c r="B31" s="208" t="s">
        <v>51</v>
      </c>
      <c r="C31" s="208" t="s">
        <v>57</v>
      </c>
      <c r="D31" s="86"/>
      <c r="E31" s="909"/>
      <c r="F31" s="86"/>
      <c r="G31" s="115" t="s">
        <v>213</v>
      </c>
      <c r="H31" s="217"/>
      <c r="I31" s="208" t="s">
        <v>223</v>
      </c>
      <c r="J31" s="208">
        <v>296115</v>
      </c>
      <c r="K31" s="214" t="s">
        <v>227</v>
      </c>
      <c r="L31" s="48">
        <v>0.25</v>
      </c>
      <c r="M31" s="48">
        <v>0.25</v>
      </c>
      <c r="N31" s="48">
        <v>0.25</v>
      </c>
      <c r="O31" s="48">
        <v>0.25</v>
      </c>
      <c r="P31" s="257">
        <v>1</v>
      </c>
      <c r="Q31" s="257">
        <v>1</v>
      </c>
      <c r="R31" s="141" t="s">
        <v>228</v>
      </c>
      <c r="S31" s="121" t="s">
        <v>229</v>
      </c>
      <c r="T31" s="142">
        <v>1</v>
      </c>
      <c r="U31" s="142">
        <v>1</v>
      </c>
      <c r="V31" s="142">
        <v>1</v>
      </c>
      <c r="W31" s="142">
        <v>1</v>
      </c>
      <c r="X31" s="266">
        <v>1</v>
      </c>
      <c r="Y31" s="266">
        <v>1</v>
      </c>
      <c r="Z31" s="38" t="s">
        <v>58</v>
      </c>
      <c r="AA31" s="39" t="s">
        <v>56</v>
      </c>
      <c r="AB31" s="341" t="s">
        <v>693</v>
      </c>
    </row>
    <row r="32" spans="1:28" s="58" customFormat="1" ht="156.75" x14ac:dyDescent="0.2">
      <c r="A32" s="140" t="s">
        <v>24</v>
      </c>
      <c r="B32" s="208" t="s">
        <v>51</v>
      </c>
      <c r="C32" s="208" t="s">
        <v>57</v>
      </c>
      <c r="D32" s="86"/>
      <c r="E32" s="909"/>
      <c r="F32" s="86"/>
      <c r="G32" s="115" t="s">
        <v>213</v>
      </c>
      <c r="H32" s="217"/>
      <c r="I32" s="141" t="s">
        <v>230</v>
      </c>
      <c r="J32" s="208">
        <v>296098</v>
      </c>
      <c r="K32" s="172" t="s">
        <v>231</v>
      </c>
      <c r="L32" s="117">
        <v>0.5</v>
      </c>
      <c r="M32" s="117">
        <v>0.5</v>
      </c>
      <c r="N32" s="117"/>
      <c r="O32" s="117"/>
      <c r="P32" s="258">
        <v>1</v>
      </c>
      <c r="Q32" s="331">
        <v>1</v>
      </c>
      <c r="R32" s="141" t="s">
        <v>232</v>
      </c>
      <c r="S32" s="121" t="s">
        <v>233</v>
      </c>
      <c r="T32" s="142">
        <v>1</v>
      </c>
      <c r="U32" s="142">
        <v>1</v>
      </c>
      <c r="V32" s="142"/>
      <c r="W32" s="142"/>
      <c r="X32" s="266">
        <v>1</v>
      </c>
      <c r="Y32" s="266">
        <v>1</v>
      </c>
      <c r="Z32" s="38" t="s">
        <v>58</v>
      </c>
      <c r="AA32" s="39" t="s">
        <v>56</v>
      </c>
      <c r="AB32" s="341" t="s">
        <v>694</v>
      </c>
    </row>
    <row r="33" spans="1:28" s="58" customFormat="1" ht="156.75" customHeight="1" x14ac:dyDescent="0.2">
      <c r="A33" s="675" t="s">
        <v>24</v>
      </c>
      <c r="B33" s="651" t="s">
        <v>51</v>
      </c>
      <c r="C33" s="651" t="s">
        <v>57</v>
      </c>
      <c r="D33" s="651"/>
      <c r="E33" s="909"/>
      <c r="F33" s="651"/>
      <c r="G33" s="1026" t="s">
        <v>213</v>
      </c>
      <c r="H33" s="911"/>
      <c r="I33" s="783" t="s">
        <v>230</v>
      </c>
      <c r="J33" s="651">
        <v>296098</v>
      </c>
      <c r="K33" s="622" t="s">
        <v>234</v>
      </c>
      <c r="L33" s="665">
        <v>0.5</v>
      </c>
      <c r="M33" s="665">
        <v>0.5</v>
      </c>
      <c r="N33" s="899"/>
      <c r="O33" s="899"/>
      <c r="P33" s="962">
        <v>0.94299999999999995</v>
      </c>
      <c r="Q33" s="1036">
        <f>P33/SUM(L33:O34)</f>
        <v>0.94299999999999995</v>
      </c>
      <c r="R33" s="812" t="s">
        <v>235</v>
      </c>
      <c r="S33" s="121" t="s">
        <v>236</v>
      </c>
      <c r="T33" s="142">
        <v>1</v>
      </c>
      <c r="U33" s="142">
        <v>1</v>
      </c>
      <c r="V33" s="142"/>
      <c r="W33" s="142"/>
      <c r="X33" s="266">
        <v>0.94299999999999995</v>
      </c>
      <c r="Y33" s="266">
        <v>0.94299999999999995</v>
      </c>
      <c r="Z33" s="38" t="s">
        <v>58</v>
      </c>
      <c r="AA33" s="39" t="s">
        <v>56</v>
      </c>
      <c r="AB33" s="928" t="s">
        <v>710</v>
      </c>
    </row>
    <row r="34" spans="1:28" s="58" customFormat="1" ht="104.25" customHeight="1" x14ac:dyDescent="0.2">
      <c r="A34" s="676"/>
      <c r="B34" s="652"/>
      <c r="C34" s="652"/>
      <c r="D34" s="652"/>
      <c r="E34" s="910"/>
      <c r="F34" s="652"/>
      <c r="G34" s="1027"/>
      <c r="H34" s="913"/>
      <c r="I34" s="785"/>
      <c r="J34" s="652"/>
      <c r="K34" s="624"/>
      <c r="L34" s="667"/>
      <c r="M34" s="667"/>
      <c r="N34" s="901"/>
      <c r="O34" s="901"/>
      <c r="P34" s="973"/>
      <c r="Q34" s="956"/>
      <c r="R34" s="814"/>
      <c r="S34" s="121" t="s">
        <v>323</v>
      </c>
      <c r="T34" s="220">
        <v>1</v>
      </c>
      <c r="U34" s="220"/>
      <c r="V34" s="142"/>
      <c r="W34" s="142"/>
      <c r="X34" s="379">
        <v>0</v>
      </c>
      <c r="Y34" s="347">
        <v>0</v>
      </c>
      <c r="Z34" s="38" t="s">
        <v>58</v>
      </c>
      <c r="AA34" s="39" t="s">
        <v>56</v>
      </c>
      <c r="AB34" s="929"/>
    </row>
    <row r="35" spans="1:28" s="58" customFormat="1" ht="157.5" thickBot="1" x14ac:dyDescent="0.25">
      <c r="A35" s="140" t="s">
        <v>24</v>
      </c>
      <c r="B35" s="208" t="s">
        <v>51</v>
      </c>
      <c r="C35" s="51"/>
      <c r="D35" s="86"/>
      <c r="E35" s="208"/>
      <c r="F35" s="86"/>
      <c r="G35" s="208" t="s">
        <v>59</v>
      </c>
      <c r="H35" s="217"/>
      <c r="I35" s="141" t="s">
        <v>230</v>
      </c>
      <c r="J35" s="141">
        <v>296098</v>
      </c>
      <c r="K35" s="172" t="s">
        <v>324</v>
      </c>
      <c r="L35" s="117">
        <v>1</v>
      </c>
      <c r="M35" s="117"/>
      <c r="N35" s="213"/>
      <c r="O35" s="213"/>
      <c r="P35" s="287">
        <v>1</v>
      </c>
      <c r="Q35" s="287">
        <v>1</v>
      </c>
      <c r="R35" s="141" t="s">
        <v>325</v>
      </c>
      <c r="S35" s="121" t="s">
        <v>326</v>
      </c>
      <c r="T35" s="142">
        <v>1</v>
      </c>
      <c r="U35" s="142"/>
      <c r="V35" s="142"/>
      <c r="W35" s="220"/>
      <c r="X35" s="266">
        <v>1</v>
      </c>
      <c r="Y35" s="266">
        <v>1</v>
      </c>
      <c r="Z35" s="38" t="s">
        <v>58</v>
      </c>
      <c r="AA35" s="39" t="s">
        <v>56</v>
      </c>
      <c r="AB35" s="341" t="s">
        <v>695</v>
      </c>
    </row>
    <row r="36" spans="1:28" s="58" customFormat="1" ht="15.75" hidden="1" thickBot="1" x14ac:dyDescent="0.25">
      <c r="A36" s="270"/>
      <c r="B36" s="271"/>
      <c r="C36" s="320"/>
      <c r="D36" s="40"/>
      <c r="E36" s="271"/>
      <c r="F36" s="40"/>
      <c r="G36" s="271"/>
      <c r="H36" s="118"/>
      <c r="I36" s="276"/>
      <c r="J36" s="276"/>
      <c r="K36" s="321"/>
      <c r="L36" s="269"/>
      <c r="M36" s="269"/>
      <c r="N36" s="288"/>
      <c r="O36" s="323"/>
      <c r="P36" s="387"/>
      <c r="Q36" s="389">
        <f>AVERAGE(Q26:Q35)</f>
        <v>0.99287499999999995</v>
      </c>
      <c r="R36" s="279"/>
      <c r="S36" s="174"/>
      <c r="T36" s="291"/>
      <c r="U36" s="291"/>
      <c r="V36" s="291"/>
      <c r="W36" s="326"/>
      <c r="X36" s="373"/>
      <c r="Y36" s="388">
        <f>AVERAGE(Y26:Y35)</f>
        <v>0.89429999999999998</v>
      </c>
      <c r="Z36" s="327"/>
      <c r="AA36" s="39"/>
      <c r="AB36" s="394"/>
    </row>
    <row r="37" spans="1:28" s="58" customFormat="1" ht="142.5" customHeight="1" x14ac:dyDescent="0.2">
      <c r="A37" s="675" t="s">
        <v>24</v>
      </c>
      <c r="B37" s="651" t="s">
        <v>51</v>
      </c>
      <c r="C37" s="651" t="s">
        <v>57</v>
      </c>
      <c r="D37" s="651" t="s">
        <v>205</v>
      </c>
      <c r="E37" s="908">
        <v>5.6651151640506138E-2</v>
      </c>
      <c r="F37" s="651">
        <v>2</v>
      </c>
      <c r="G37" s="651" t="s">
        <v>206</v>
      </c>
      <c r="H37" s="118">
        <v>1.2456825638881687E-2</v>
      </c>
      <c r="I37" s="783" t="s">
        <v>211</v>
      </c>
      <c r="J37" s="651">
        <v>296040</v>
      </c>
      <c r="K37" s="1001" t="s">
        <v>212</v>
      </c>
      <c r="L37" s="1008">
        <v>7.5</v>
      </c>
      <c r="M37" s="1008">
        <v>7.5</v>
      </c>
      <c r="N37" s="1008">
        <v>7.5</v>
      </c>
      <c r="O37" s="1008">
        <v>7.5</v>
      </c>
      <c r="P37" s="976">
        <v>1</v>
      </c>
      <c r="Q37" s="986">
        <v>1</v>
      </c>
      <c r="R37" s="141" t="s">
        <v>249</v>
      </c>
      <c r="S37" s="174" t="s">
        <v>250</v>
      </c>
      <c r="T37" s="119">
        <v>1</v>
      </c>
      <c r="U37" s="119">
        <v>1</v>
      </c>
      <c r="V37" s="119">
        <v>1</v>
      </c>
      <c r="W37" s="119">
        <v>1</v>
      </c>
      <c r="X37" s="369">
        <v>1</v>
      </c>
      <c r="Y37" s="342">
        <v>1</v>
      </c>
      <c r="Z37" s="120" t="s">
        <v>251</v>
      </c>
      <c r="AA37" s="39" t="s">
        <v>252</v>
      </c>
      <c r="AB37" s="870" t="s">
        <v>711</v>
      </c>
    </row>
    <row r="38" spans="1:28" s="58" customFormat="1" ht="128.25" x14ac:dyDescent="0.2">
      <c r="A38" s="677"/>
      <c r="B38" s="669"/>
      <c r="C38" s="669"/>
      <c r="D38" s="669"/>
      <c r="E38" s="909"/>
      <c r="F38" s="669"/>
      <c r="G38" s="669"/>
      <c r="H38" s="118"/>
      <c r="I38" s="784"/>
      <c r="J38" s="669"/>
      <c r="K38" s="1006"/>
      <c r="L38" s="1009"/>
      <c r="M38" s="1009"/>
      <c r="N38" s="1009"/>
      <c r="O38" s="1009"/>
      <c r="P38" s="976"/>
      <c r="Q38" s="976"/>
      <c r="R38" s="141" t="s">
        <v>249</v>
      </c>
      <c r="S38" s="174" t="s">
        <v>253</v>
      </c>
      <c r="T38" s="119"/>
      <c r="U38" s="119">
        <v>1</v>
      </c>
      <c r="V38" s="119">
        <v>1</v>
      </c>
      <c r="W38" s="119">
        <v>1</v>
      </c>
      <c r="X38" s="369">
        <v>1</v>
      </c>
      <c r="Y38" s="343">
        <v>1</v>
      </c>
      <c r="Z38" s="120" t="s">
        <v>251</v>
      </c>
      <c r="AA38" s="39" t="s">
        <v>252</v>
      </c>
      <c r="AB38" s="871"/>
    </row>
    <row r="39" spans="1:28" s="58" customFormat="1" ht="99.75" x14ac:dyDescent="0.2">
      <c r="A39" s="677"/>
      <c r="B39" s="669"/>
      <c r="C39" s="669"/>
      <c r="D39" s="669"/>
      <c r="E39" s="909"/>
      <c r="F39" s="669"/>
      <c r="G39" s="669"/>
      <c r="H39" s="118"/>
      <c r="I39" s="784"/>
      <c r="J39" s="669"/>
      <c r="K39" s="1006"/>
      <c r="L39" s="1009"/>
      <c r="M39" s="1009"/>
      <c r="N39" s="1009"/>
      <c r="O39" s="1009"/>
      <c r="P39" s="976"/>
      <c r="Q39" s="976"/>
      <c r="R39" s="141" t="s">
        <v>249</v>
      </c>
      <c r="S39" s="174" t="s">
        <v>254</v>
      </c>
      <c r="T39" s="119">
        <v>2</v>
      </c>
      <c r="U39" s="119">
        <v>2</v>
      </c>
      <c r="V39" s="119">
        <v>2</v>
      </c>
      <c r="W39" s="119">
        <v>2</v>
      </c>
      <c r="X39" s="369">
        <v>2</v>
      </c>
      <c r="Y39" s="343">
        <v>1</v>
      </c>
      <c r="Z39" s="120" t="s">
        <v>251</v>
      </c>
      <c r="AA39" s="39" t="s">
        <v>252</v>
      </c>
      <c r="AB39" s="871"/>
    </row>
    <row r="40" spans="1:28" s="58" customFormat="1" ht="71.25" customHeight="1" x14ac:dyDescent="0.2">
      <c r="A40" s="677"/>
      <c r="B40" s="669"/>
      <c r="C40" s="669"/>
      <c r="D40" s="669"/>
      <c r="E40" s="909"/>
      <c r="F40" s="669"/>
      <c r="G40" s="669"/>
      <c r="H40" s="118"/>
      <c r="I40" s="784"/>
      <c r="J40" s="669"/>
      <c r="K40" s="1006"/>
      <c r="L40" s="1009"/>
      <c r="M40" s="1009"/>
      <c r="N40" s="1009"/>
      <c r="O40" s="1009"/>
      <c r="P40" s="976"/>
      <c r="Q40" s="976"/>
      <c r="R40" s="141" t="s">
        <v>249</v>
      </c>
      <c r="S40" s="174" t="s">
        <v>255</v>
      </c>
      <c r="T40" s="119"/>
      <c r="U40" s="119"/>
      <c r="V40" s="119">
        <v>1</v>
      </c>
      <c r="W40" s="119">
        <v>1</v>
      </c>
      <c r="X40" s="369">
        <v>1</v>
      </c>
      <c r="Y40" s="343">
        <v>1</v>
      </c>
      <c r="Z40" s="120" t="s">
        <v>251</v>
      </c>
      <c r="AA40" s="39" t="s">
        <v>252</v>
      </c>
      <c r="AB40" s="871"/>
    </row>
    <row r="41" spans="1:28" s="58" customFormat="1" ht="85.5" x14ac:dyDescent="0.2">
      <c r="A41" s="677"/>
      <c r="B41" s="669"/>
      <c r="C41" s="669"/>
      <c r="D41" s="669"/>
      <c r="E41" s="909"/>
      <c r="F41" s="669"/>
      <c r="G41" s="669"/>
      <c r="H41" s="118"/>
      <c r="I41" s="784"/>
      <c r="J41" s="669"/>
      <c r="K41" s="1006"/>
      <c r="L41" s="1009"/>
      <c r="M41" s="1009"/>
      <c r="N41" s="1009"/>
      <c r="O41" s="1009"/>
      <c r="P41" s="976"/>
      <c r="Q41" s="976"/>
      <c r="R41" s="141" t="s">
        <v>249</v>
      </c>
      <c r="S41" s="174" t="s">
        <v>256</v>
      </c>
      <c r="T41" s="119"/>
      <c r="U41" s="119"/>
      <c r="V41" s="119">
        <v>1</v>
      </c>
      <c r="W41" s="119">
        <v>1</v>
      </c>
      <c r="X41" s="369">
        <v>1</v>
      </c>
      <c r="Y41" s="343">
        <v>1</v>
      </c>
      <c r="Z41" s="120" t="s">
        <v>251</v>
      </c>
      <c r="AA41" s="39" t="s">
        <v>252</v>
      </c>
      <c r="AB41" s="871"/>
    </row>
    <row r="42" spans="1:28" s="58" customFormat="1" ht="99.75" x14ac:dyDescent="0.2">
      <c r="A42" s="677"/>
      <c r="B42" s="669"/>
      <c r="C42" s="669"/>
      <c r="D42" s="669"/>
      <c r="E42" s="909"/>
      <c r="F42" s="669"/>
      <c r="G42" s="669"/>
      <c r="H42" s="118"/>
      <c r="I42" s="784"/>
      <c r="J42" s="669"/>
      <c r="K42" s="1006"/>
      <c r="L42" s="1009"/>
      <c r="M42" s="1009"/>
      <c r="N42" s="1009"/>
      <c r="O42" s="1009"/>
      <c r="P42" s="976"/>
      <c r="Q42" s="976"/>
      <c r="R42" s="141" t="s">
        <v>249</v>
      </c>
      <c r="S42" s="174" t="s">
        <v>469</v>
      </c>
      <c r="T42" s="119"/>
      <c r="U42" s="119"/>
      <c r="V42" s="119">
        <v>1</v>
      </c>
      <c r="W42" s="119"/>
      <c r="X42" s="369">
        <v>1</v>
      </c>
      <c r="Y42" s="343">
        <v>1</v>
      </c>
      <c r="Z42" s="120" t="s">
        <v>251</v>
      </c>
      <c r="AA42" s="39" t="s">
        <v>252</v>
      </c>
      <c r="AB42" s="871"/>
    </row>
    <row r="43" spans="1:28" s="58" customFormat="1" ht="156.75" x14ac:dyDescent="0.2">
      <c r="A43" s="677"/>
      <c r="B43" s="669"/>
      <c r="C43" s="669"/>
      <c r="D43" s="669"/>
      <c r="E43" s="909"/>
      <c r="F43" s="669"/>
      <c r="G43" s="669"/>
      <c r="H43" s="118"/>
      <c r="I43" s="784"/>
      <c r="J43" s="669"/>
      <c r="K43" s="1006"/>
      <c r="L43" s="1009"/>
      <c r="M43" s="1009"/>
      <c r="N43" s="1009"/>
      <c r="O43" s="1009"/>
      <c r="P43" s="976"/>
      <c r="Q43" s="976"/>
      <c r="R43" s="141" t="s">
        <v>249</v>
      </c>
      <c r="S43" s="174" t="s">
        <v>640</v>
      </c>
      <c r="T43" s="119"/>
      <c r="U43" s="119"/>
      <c r="V43" s="119"/>
      <c r="W43" s="119"/>
      <c r="X43" s="369">
        <v>1</v>
      </c>
      <c r="Y43" s="343">
        <v>1</v>
      </c>
      <c r="Z43" s="120" t="s">
        <v>251</v>
      </c>
      <c r="AA43" s="39" t="s">
        <v>252</v>
      </c>
      <c r="AB43" s="871"/>
    </row>
    <row r="44" spans="1:28" s="58" customFormat="1" ht="71.25" x14ac:dyDescent="0.2">
      <c r="A44" s="677"/>
      <c r="B44" s="669"/>
      <c r="C44" s="669"/>
      <c r="D44" s="669"/>
      <c r="E44" s="909"/>
      <c r="F44" s="669"/>
      <c r="G44" s="669"/>
      <c r="H44" s="118"/>
      <c r="I44" s="784"/>
      <c r="J44" s="669"/>
      <c r="K44" s="1006"/>
      <c r="L44" s="1009"/>
      <c r="M44" s="1009"/>
      <c r="N44" s="1009"/>
      <c r="O44" s="1009"/>
      <c r="P44" s="976"/>
      <c r="Q44" s="976"/>
      <c r="R44" s="141" t="s">
        <v>249</v>
      </c>
      <c r="S44" s="174" t="s">
        <v>257</v>
      </c>
      <c r="T44" s="119">
        <v>1</v>
      </c>
      <c r="U44" s="119">
        <v>1</v>
      </c>
      <c r="V44" s="119">
        <v>1</v>
      </c>
      <c r="W44" s="119">
        <v>1</v>
      </c>
      <c r="X44" s="369">
        <v>1</v>
      </c>
      <c r="Y44" s="343">
        <v>1</v>
      </c>
      <c r="Z44" s="120" t="s">
        <v>251</v>
      </c>
      <c r="AA44" s="39" t="s">
        <v>252</v>
      </c>
      <c r="AB44" s="871"/>
    </row>
    <row r="45" spans="1:28" s="58" customFormat="1" ht="71.25" x14ac:dyDescent="0.2">
      <c r="A45" s="676"/>
      <c r="B45" s="652"/>
      <c r="C45" s="652"/>
      <c r="D45" s="652"/>
      <c r="E45" s="910"/>
      <c r="F45" s="652"/>
      <c r="G45" s="652"/>
      <c r="H45" s="118"/>
      <c r="I45" s="785"/>
      <c r="J45" s="652"/>
      <c r="K45" s="1002"/>
      <c r="L45" s="1010"/>
      <c r="M45" s="1010"/>
      <c r="N45" s="1010"/>
      <c r="O45" s="1010"/>
      <c r="P45" s="977"/>
      <c r="Q45" s="977"/>
      <c r="R45" s="141" t="s">
        <v>249</v>
      </c>
      <c r="S45" s="174" t="s">
        <v>258</v>
      </c>
      <c r="T45" s="119">
        <v>1</v>
      </c>
      <c r="U45" s="119">
        <v>1</v>
      </c>
      <c r="V45" s="119">
        <v>1</v>
      </c>
      <c r="W45" s="119">
        <v>1</v>
      </c>
      <c r="X45" s="369">
        <v>1</v>
      </c>
      <c r="Y45" s="343">
        <v>1</v>
      </c>
      <c r="Z45" s="120" t="s">
        <v>251</v>
      </c>
      <c r="AA45" s="39" t="s">
        <v>252</v>
      </c>
      <c r="AB45" s="872"/>
    </row>
    <row r="46" spans="1:28" s="58" customFormat="1" ht="142.5" x14ac:dyDescent="0.2">
      <c r="A46" s="140" t="s">
        <v>24</v>
      </c>
      <c r="B46" s="208" t="s">
        <v>214</v>
      </c>
      <c r="C46" s="208" t="s">
        <v>57</v>
      </c>
      <c r="D46" s="651" t="s">
        <v>205</v>
      </c>
      <c r="E46" s="678"/>
      <c r="F46" s="651">
        <v>2</v>
      </c>
      <c r="G46" s="115" t="s">
        <v>213</v>
      </c>
      <c r="H46" s="217"/>
      <c r="I46" s="783" t="s">
        <v>215</v>
      </c>
      <c r="J46" s="651">
        <v>296034</v>
      </c>
      <c r="K46" s="995" t="s">
        <v>216</v>
      </c>
      <c r="L46" s="619">
        <v>0.3</v>
      </c>
      <c r="M46" s="619">
        <v>0.5</v>
      </c>
      <c r="N46" s="983">
        <v>0.2</v>
      </c>
      <c r="O46" s="948"/>
      <c r="P46" s="962">
        <v>0.85</v>
      </c>
      <c r="Q46" s="962">
        <f>P46/SUM(L46:O47)</f>
        <v>0.85</v>
      </c>
      <c r="R46" s="141" t="s">
        <v>259</v>
      </c>
      <c r="S46" s="121" t="s">
        <v>696</v>
      </c>
      <c r="T46" s="142">
        <v>1</v>
      </c>
      <c r="U46" s="142">
        <v>1</v>
      </c>
      <c r="V46" s="142"/>
      <c r="W46" s="142"/>
      <c r="X46" s="369">
        <v>1</v>
      </c>
      <c r="Y46" s="344">
        <v>1</v>
      </c>
      <c r="Z46" s="120" t="s">
        <v>260</v>
      </c>
      <c r="AA46" s="39" t="s">
        <v>261</v>
      </c>
      <c r="AB46" s="920" t="s">
        <v>784</v>
      </c>
    </row>
    <row r="47" spans="1:28" s="58" customFormat="1" ht="142.5" x14ac:dyDescent="0.2">
      <c r="A47" s="140" t="s">
        <v>24</v>
      </c>
      <c r="B47" s="208" t="s">
        <v>214</v>
      </c>
      <c r="C47" s="208" t="s">
        <v>57</v>
      </c>
      <c r="D47" s="669"/>
      <c r="E47" s="678"/>
      <c r="F47" s="669"/>
      <c r="G47" s="115" t="s">
        <v>213</v>
      </c>
      <c r="H47" s="217"/>
      <c r="I47" s="785"/>
      <c r="J47" s="652"/>
      <c r="K47" s="995"/>
      <c r="L47" s="621"/>
      <c r="M47" s="621"/>
      <c r="N47" s="985"/>
      <c r="O47" s="950"/>
      <c r="P47" s="973"/>
      <c r="Q47" s="973"/>
      <c r="R47" s="141" t="s">
        <v>259</v>
      </c>
      <c r="S47" s="121" t="s">
        <v>697</v>
      </c>
      <c r="T47" s="142">
        <v>1</v>
      </c>
      <c r="U47" s="142">
        <v>1</v>
      </c>
      <c r="V47" s="142">
        <v>1</v>
      </c>
      <c r="W47" s="142"/>
      <c r="X47" s="369">
        <v>1</v>
      </c>
      <c r="Y47" s="344">
        <v>1</v>
      </c>
      <c r="Z47" s="120" t="s">
        <v>260</v>
      </c>
      <c r="AA47" s="39" t="s">
        <v>261</v>
      </c>
      <c r="AB47" s="921"/>
    </row>
    <row r="48" spans="1:28" s="58" customFormat="1" ht="142.5" x14ac:dyDescent="0.2">
      <c r="A48" s="140" t="s">
        <v>24</v>
      </c>
      <c r="B48" s="208" t="s">
        <v>214</v>
      </c>
      <c r="C48" s="208" t="s">
        <v>57</v>
      </c>
      <c r="D48" s="669"/>
      <c r="E48" s="678"/>
      <c r="F48" s="669"/>
      <c r="G48" s="115" t="s">
        <v>213</v>
      </c>
      <c r="H48" s="1007"/>
      <c r="I48" s="783" t="s">
        <v>215</v>
      </c>
      <c r="J48" s="651">
        <v>296034</v>
      </c>
      <c r="K48" s="1001" t="s">
        <v>217</v>
      </c>
      <c r="L48" s="989">
        <v>0.15</v>
      </c>
      <c r="M48" s="989">
        <v>0.3</v>
      </c>
      <c r="N48" s="989">
        <v>0.45</v>
      </c>
      <c r="O48" s="948">
        <v>0.1</v>
      </c>
      <c r="P48" s="962">
        <v>0.8</v>
      </c>
      <c r="Q48" s="962">
        <f>P48/SUM(L48:O49)</f>
        <v>0.80000000000000016</v>
      </c>
      <c r="R48" s="122" t="s">
        <v>262</v>
      </c>
      <c r="S48" s="121" t="s">
        <v>698</v>
      </c>
      <c r="T48" s="142">
        <v>1</v>
      </c>
      <c r="U48" s="142">
        <v>1</v>
      </c>
      <c r="V48" s="142">
        <v>1</v>
      </c>
      <c r="W48" s="142"/>
      <c r="X48" s="369">
        <v>1</v>
      </c>
      <c r="Y48" s="344">
        <v>1</v>
      </c>
      <c r="Z48" s="120" t="s">
        <v>260</v>
      </c>
      <c r="AA48" s="39" t="s">
        <v>261</v>
      </c>
      <c r="AB48" s="870" t="s">
        <v>802</v>
      </c>
    </row>
    <row r="49" spans="1:28" s="58" customFormat="1" ht="171" customHeight="1" x14ac:dyDescent="0.2">
      <c r="A49" s="140" t="s">
        <v>24</v>
      </c>
      <c r="B49" s="208" t="s">
        <v>214</v>
      </c>
      <c r="C49" s="208" t="s">
        <v>57</v>
      </c>
      <c r="D49" s="652"/>
      <c r="E49" s="678"/>
      <c r="F49" s="652"/>
      <c r="G49" s="115" t="s">
        <v>213</v>
      </c>
      <c r="H49" s="1007"/>
      <c r="I49" s="785"/>
      <c r="J49" s="652"/>
      <c r="K49" s="1002"/>
      <c r="L49" s="990"/>
      <c r="M49" s="990"/>
      <c r="N49" s="990"/>
      <c r="O49" s="950"/>
      <c r="P49" s="973"/>
      <c r="Q49" s="973"/>
      <c r="R49" s="122" t="s">
        <v>262</v>
      </c>
      <c r="S49" s="121" t="s">
        <v>699</v>
      </c>
      <c r="T49" s="142">
        <v>1</v>
      </c>
      <c r="U49" s="142">
        <v>1</v>
      </c>
      <c r="V49" s="142">
        <v>1</v>
      </c>
      <c r="W49" s="142">
        <v>1</v>
      </c>
      <c r="X49" s="369">
        <v>1</v>
      </c>
      <c r="Y49" s="344">
        <v>1</v>
      </c>
      <c r="Z49" s="120" t="s">
        <v>260</v>
      </c>
      <c r="AA49" s="39" t="s">
        <v>261</v>
      </c>
      <c r="AB49" s="872"/>
    </row>
    <row r="50" spans="1:28" s="58" customFormat="1" ht="127.5" customHeight="1" x14ac:dyDescent="0.2">
      <c r="A50" s="675" t="s">
        <v>24</v>
      </c>
      <c r="B50" s="651" t="s">
        <v>214</v>
      </c>
      <c r="C50" s="651" t="s">
        <v>57</v>
      </c>
      <c r="D50" s="651" t="s">
        <v>237</v>
      </c>
      <c r="E50" s="123"/>
      <c r="F50" s="651">
        <v>2</v>
      </c>
      <c r="G50" s="651" t="s">
        <v>238</v>
      </c>
      <c r="H50" s="217"/>
      <c r="I50" s="783" t="s">
        <v>239</v>
      </c>
      <c r="J50" s="651">
        <v>296051</v>
      </c>
      <c r="K50" s="1001" t="s">
        <v>240</v>
      </c>
      <c r="L50" s="991">
        <v>7.4999999999999997E-2</v>
      </c>
      <c r="M50" s="991">
        <v>7.4999999999999997E-2</v>
      </c>
      <c r="N50" s="991">
        <v>7.4999999999999997E-2</v>
      </c>
      <c r="O50" s="991">
        <v>7.4999999999999997E-2</v>
      </c>
      <c r="P50" s="988">
        <v>0.62</v>
      </c>
      <c r="Q50" s="962">
        <v>1</v>
      </c>
      <c r="R50" s="665" t="s">
        <v>263</v>
      </c>
      <c r="S50" s="616" t="s">
        <v>266</v>
      </c>
      <c r="T50" s="899">
        <v>1</v>
      </c>
      <c r="U50" s="899">
        <v>1</v>
      </c>
      <c r="V50" s="899">
        <v>1</v>
      </c>
      <c r="W50" s="899">
        <v>1</v>
      </c>
      <c r="X50" s="753">
        <v>1</v>
      </c>
      <c r="Y50" s="820">
        <v>1</v>
      </c>
      <c r="Z50" s="38" t="s">
        <v>264</v>
      </c>
      <c r="AA50" s="124" t="s">
        <v>265</v>
      </c>
      <c r="AB50" s="870" t="s">
        <v>700</v>
      </c>
    </row>
    <row r="51" spans="1:28" s="58" customFormat="1" ht="139.5" customHeight="1" x14ac:dyDescent="0.2">
      <c r="A51" s="676"/>
      <c r="B51" s="652"/>
      <c r="C51" s="652"/>
      <c r="D51" s="652"/>
      <c r="E51" s="123"/>
      <c r="F51" s="652"/>
      <c r="G51" s="652"/>
      <c r="H51" s="217"/>
      <c r="I51" s="785"/>
      <c r="J51" s="652"/>
      <c r="K51" s="1002"/>
      <c r="L51" s="992"/>
      <c r="M51" s="992"/>
      <c r="N51" s="992"/>
      <c r="O51" s="992"/>
      <c r="P51" s="977"/>
      <c r="Q51" s="973"/>
      <c r="R51" s="667"/>
      <c r="S51" s="617"/>
      <c r="T51" s="901"/>
      <c r="U51" s="901"/>
      <c r="V51" s="901"/>
      <c r="W51" s="901"/>
      <c r="X51" s="755"/>
      <c r="Y51" s="936"/>
      <c r="Z51" s="38" t="s">
        <v>264</v>
      </c>
      <c r="AA51" s="124" t="s">
        <v>265</v>
      </c>
      <c r="AB51" s="872"/>
    </row>
    <row r="52" spans="1:28" s="58" customFormat="1" ht="15" hidden="1" customHeight="1" x14ac:dyDescent="0.25">
      <c r="E52" s="110"/>
      <c r="G52" s="111"/>
      <c r="H52" s="111"/>
      <c r="I52" s="111"/>
      <c r="J52" s="111"/>
      <c r="P52" s="332"/>
      <c r="Q52" s="542"/>
      <c r="X52" s="584"/>
      <c r="Y52" s="583"/>
      <c r="Z52" s="112"/>
      <c r="AA52" s="112"/>
      <c r="AB52" s="112"/>
    </row>
    <row r="53" spans="1:28" s="58" customFormat="1" ht="171" x14ac:dyDescent="0.2">
      <c r="A53" s="140" t="s">
        <v>24</v>
      </c>
      <c r="B53" s="208" t="s">
        <v>267</v>
      </c>
      <c r="C53" s="57" t="s">
        <v>57</v>
      </c>
      <c r="D53" s="208" t="s">
        <v>268</v>
      </c>
      <c r="E53" s="215">
        <v>4.5367758976807109E-3</v>
      </c>
      <c r="F53" s="215" t="s">
        <v>269</v>
      </c>
      <c r="G53" s="208" t="s">
        <v>59</v>
      </c>
      <c r="H53" s="217"/>
      <c r="I53" s="141" t="s">
        <v>270</v>
      </c>
      <c r="J53" s="141">
        <v>296052</v>
      </c>
      <c r="K53" s="995" t="s">
        <v>271</v>
      </c>
      <c r="L53" s="651"/>
      <c r="M53" s="665">
        <v>0.5</v>
      </c>
      <c r="N53" s="983"/>
      <c r="O53" s="983">
        <v>0.5</v>
      </c>
      <c r="P53" s="962">
        <v>0.65</v>
      </c>
      <c r="Q53" s="962">
        <f>P53/SUM(L53:O56)</f>
        <v>0.65</v>
      </c>
      <c r="R53" s="208" t="s">
        <v>272</v>
      </c>
      <c r="S53" s="121" t="s">
        <v>273</v>
      </c>
      <c r="T53" s="116">
        <v>1</v>
      </c>
      <c r="U53" s="116">
        <v>1</v>
      </c>
      <c r="V53" s="116">
        <v>1</v>
      </c>
      <c r="W53" s="125">
        <v>1</v>
      </c>
      <c r="X53" s="345">
        <v>1</v>
      </c>
      <c r="Y53" s="345">
        <v>1</v>
      </c>
      <c r="Z53" s="38" t="s">
        <v>397</v>
      </c>
      <c r="AA53" s="543" t="s">
        <v>820</v>
      </c>
      <c r="AB53" s="954" t="s">
        <v>703</v>
      </c>
    </row>
    <row r="54" spans="1:28" s="58" customFormat="1" ht="171" x14ac:dyDescent="0.2">
      <c r="A54" s="140" t="s">
        <v>24</v>
      </c>
      <c r="B54" s="208" t="s">
        <v>267</v>
      </c>
      <c r="C54" s="57" t="s">
        <v>57</v>
      </c>
      <c r="D54" s="208" t="s">
        <v>268</v>
      </c>
      <c r="E54" s="216"/>
      <c r="F54" s="215" t="s">
        <v>269</v>
      </c>
      <c r="G54" s="208" t="s">
        <v>59</v>
      </c>
      <c r="H54" s="217"/>
      <c r="I54" s="141" t="s">
        <v>270</v>
      </c>
      <c r="J54" s="141">
        <v>296052</v>
      </c>
      <c r="K54" s="995"/>
      <c r="L54" s="669"/>
      <c r="M54" s="666"/>
      <c r="N54" s="984"/>
      <c r="O54" s="984"/>
      <c r="P54" s="963"/>
      <c r="Q54" s="963"/>
      <c r="R54" s="208" t="s">
        <v>272</v>
      </c>
      <c r="S54" s="121" t="s">
        <v>274</v>
      </c>
      <c r="T54" s="141"/>
      <c r="U54" s="141">
        <v>1</v>
      </c>
      <c r="V54" s="126"/>
      <c r="W54" s="127"/>
      <c r="X54" s="378">
        <v>1</v>
      </c>
      <c r="Y54" s="345">
        <v>1</v>
      </c>
      <c r="Z54" s="38" t="s">
        <v>397</v>
      </c>
      <c r="AA54" s="543" t="s">
        <v>820</v>
      </c>
      <c r="AB54" s="955"/>
    </row>
    <row r="55" spans="1:28" s="58" customFormat="1" ht="171" x14ac:dyDescent="0.2">
      <c r="A55" s="140" t="s">
        <v>24</v>
      </c>
      <c r="B55" s="208" t="s">
        <v>267</v>
      </c>
      <c r="C55" s="57" t="s">
        <v>57</v>
      </c>
      <c r="D55" s="208" t="s">
        <v>268</v>
      </c>
      <c r="E55" s="216"/>
      <c r="F55" s="215" t="s">
        <v>269</v>
      </c>
      <c r="G55" s="208" t="s">
        <v>59</v>
      </c>
      <c r="H55" s="217"/>
      <c r="I55" s="141" t="s">
        <v>270</v>
      </c>
      <c r="J55" s="141">
        <v>296052</v>
      </c>
      <c r="K55" s="995"/>
      <c r="L55" s="669"/>
      <c r="M55" s="666"/>
      <c r="N55" s="984"/>
      <c r="O55" s="984"/>
      <c r="P55" s="963"/>
      <c r="Q55" s="963"/>
      <c r="R55" s="208" t="s">
        <v>272</v>
      </c>
      <c r="S55" s="121" t="s">
        <v>275</v>
      </c>
      <c r="T55" s="141"/>
      <c r="U55" s="128">
        <v>13</v>
      </c>
      <c r="V55" s="128">
        <v>13</v>
      </c>
      <c r="W55" s="129">
        <v>13</v>
      </c>
      <c r="X55" s="378">
        <v>0</v>
      </c>
      <c r="Y55" s="345">
        <v>0</v>
      </c>
      <c r="Z55" s="38" t="s">
        <v>397</v>
      </c>
      <c r="AA55" s="543" t="s">
        <v>820</v>
      </c>
      <c r="AB55" s="955"/>
    </row>
    <row r="56" spans="1:28" s="58" customFormat="1" ht="171" x14ac:dyDescent="0.2">
      <c r="A56" s="140" t="s">
        <v>24</v>
      </c>
      <c r="B56" s="208" t="s">
        <v>267</v>
      </c>
      <c r="C56" s="57" t="s">
        <v>57</v>
      </c>
      <c r="D56" s="208" t="s">
        <v>268</v>
      </c>
      <c r="E56" s="216"/>
      <c r="F56" s="215" t="s">
        <v>269</v>
      </c>
      <c r="G56" s="208" t="s">
        <v>59</v>
      </c>
      <c r="H56" s="217"/>
      <c r="I56" s="141" t="s">
        <v>270</v>
      </c>
      <c r="J56" s="141">
        <v>296052</v>
      </c>
      <c r="K56" s="995"/>
      <c r="L56" s="652"/>
      <c r="M56" s="667"/>
      <c r="N56" s="985"/>
      <c r="O56" s="985"/>
      <c r="P56" s="973"/>
      <c r="Q56" s="973"/>
      <c r="R56" s="208" t="s">
        <v>272</v>
      </c>
      <c r="S56" s="121" t="s">
        <v>276</v>
      </c>
      <c r="T56" s="141">
        <v>114</v>
      </c>
      <c r="U56" s="141">
        <v>114</v>
      </c>
      <c r="V56" s="141">
        <v>234</v>
      </c>
      <c r="W56" s="226">
        <v>234</v>
      </c>
      <c r="X56" s="378">
        <v>382</v>
      </c>
      <c r="Y56" s="345">
        <f>X56/SUM(T56:W56)</f>
        <v>0.54885057471264365</v>
      </c>
      <c r="Z56" s="38" t="s">
        <v>397</v>
      </c>
      <c r="AA56" s="543" t="s">
        <v>820</v>
      </c>
      <c r="AB56" s="956"/>
    </row>
    <row r="57" spans="1:28" s="58" customFormat="1" ht="171" x14ac:dyDescent="0.2">
      <c r="A57" s="206" t="s">
        <v>24</v>
      </c>
      <c r="B57" s="205" t="s">
        <v>267</v>
      </c>
      <c r="C57" s="222"/>
      <c r="D57" s="205" t="s">
        <v>268</v>
      </c>
      <c r="E57" s="207"/>
      <c r="F57" s="215" t="s">
        <v>269</v>
      </c>
      <c r="G57" s="205" t="s">
        <v>59</v>
      </c>
      <c r="H57" s="219"/>
      <c r="I57" s="210" t="s">
        <v>270</v>
      </c>
      <c r="J57" s="210">
        <v>296052</v>
      </c>
      <c r="K57" s="204" t="s">
        <v>277</v>
      </c>
      <c r="L57" s="205"/>
      <c r="M57" s="212">
        <v>0.5</v>
      </c>
      <c r="N57" s="130"/>
      <c r="O57" s="218">
        <v>0.5</v>
      </c>
      <c r="P57" s="284">
        <v>1</v>
      </c>
      <c r="Q57" s="482">
        <v>1</v>
      </c>
      <c r="R57" s="205" t="s">
        <v>278</v>
      </c>
      <c r="S57" s="121" t="s">
        <v>279</v>
      </c>
      <c r="T57" s="131">
        <v>51</v>
      </c>
      <c r="U57" s="131">
        <v>51</v>
      </c>
      <c r="V57" s="132">
        <v>51</v>
      </c>
      <c r="W57" s="133">
        <v>51</v>
      </c>
      <c r="X57" s="378">
        <v>81</v>
      </c>
      <c r="Y57" s="345">
        <f>X57/SUM(T57:W57)</f>
        <v>0.39705882352941174</v>
      </c>
      <c r="Z57" s="38" t="s">
        <v>397</v>
      </c>
      <c r="AA57" s="543" t="s">
        <v>820</v>
      </c>
      <c r="AB57" s="410" t="s">
        <v>712</v>
      </c>
    </row>
    <row r="58" spans="1:28" s="58" customFormat="1" ht="171" x14ac:dyDescent="0.2">
      <c r="A58" s="140" t="s">
        <v>24</v>
      </c>
      <c r="B58" s="208" t="s">
        <v>267</v>
      </c>
      <c r="C58" s="57"/>
      <c r="D58" s="208" t="s">
        <v>268</v>
      </c>
      <c r="E58" s="208"/>
      <c r="F58" s="113" t="s">
        <v>269</v>
      </c>
      <c r="G58" s="208" t="s">
        <v>59</v>
      </c>
      <c r="H58" s="217"/>
      <c r="I58" s="141" t="s">
        <v>270</v>
      </c>
      <c r="J58" s="141">
        <v>296052</v>
      </c>
      <c r="K58" s="995" t="s">
        <v>280</v>
      </c>
      <c r="L58" s="651"/>
      <c r="M58" s="665">
        <v>0.5</v>
      </c>
      <c r="N58" s="983"/>
      <c r="O58" s="983">
        <v>0.5</v>
      </c>
      <c r="P58" s="284">
        <v>0.9</v>
      </c>
      <c r="Q58" s="962">
        <f>P58/SUM(L58:O61)</f>
        <v>0.9</v>
      </c>
      <c r="R58" s="208" t="s">
        <v>281</v>
      </c>
      <c r="S58" s="491" t="s">
        <v>282</v>
      </c>
      <c r="T58" s="116">
        <v>1</v>
      </c>
      <c r="U58" s="116">
        <v>1</v>
      </c>
      <c r="V58" s="134">
        <v>1</v>
      </c>
      <c r="W58" s="125">
        <v>1</v>
      </c>
      <c r="X58" s="345">
        <v>1</v>
      </c>
      <c r="Y58" s="345">
        <v>1</v>
      </c>
      <c r="Z58" s="38" t="s">
        <v>397</v>
      </c>
      <c r="AA58" s="543" t="s">
        <v>821</v>
      </c>
      <c r="AB58" s="954" t="s">
        <v>839</v>
      </c>
    </row>
    <row r="59" spans="1:28" s="58" customFormat="1" ht="171" x14ac:dyDescent="0.2">
      <c r="A59" s="140" t="s">
        <v>24</v>
      </c>
      <c r="B59" s="208" t="s">
        <v>267</v>
      </c>
      <c r="C59" s="57" t="s">
        <v>57</v>
      </c>
      <c r="D59" s="86" t="s">
        <v>268</v>
      </c>
      <c r="E59" s="208"/>
      <c r="F59" s="113" t="s">
        <v>269</v>
      </c>
      <c r="G59" s="208" t="s">
        <v>59</v>
      </c>
      <c r="H59" s="217"/>
      <c r="I59" s="141" t="s">
        <v>270</v>
      </c>
      <c r="J59" s="141">
        <v>296052</v>
      </c>
      <c r="K59" s="995"/>
      <c r="L59" s="669"/>
      <c r="M59" s="666"/>
      <c r="N59" s="984"/>
      <c r="O59" s="984"/>
      <c r="P59" s="285"/>
      <c r="Q59" s="963"/>
      <c r="R59" s="208" t="s">
        <v>281</v>
      </c>
      <c r="S59" s="121" t="s">
        <v>283</v>
      </c>
      <c r="T59" s="142"/>
      <c r="U59" s="142"/>
      <c r="V59" s="135">
        <v>1</v>
      </c>
      <c r="W59" s="136"/>
      <c r="X59" s="378">
        <v>0</v>
      </c>
      <c r="Y59" s="345">
        <v>0</v>
      </c>
      <c r="Z59" s="38" t="s">
        <v>397</v>
      </c>
      <c r="AA59" s="543" t="s">
        <v>820</v>
      </c>
      <c r="AB59" s="978"/>
    </row>
    <row r="60" spans="1:28" s="58" customFormat="1" ht="171" x14ac:dyDescent="0.2">
      <c r="A60" s="140" t="s">
        <v>24</v>
      </c>
      <c r="B60" s="208" t="s">
        <v>267</v>
      </c>
      <c r="C60" s="57" t="s">
        <v>57</v>
      </c>
      <c r="D60" s="86" t="s">
        <v>268</v>
      </c>
      <c r="E60" s="208"/>
      <c r="F60" s="113" t="s">
        <v>269</v>
      </c>
      <c r="G60" s="208" t="s">
        <v>59</v>
      </c>
      <c r="H60" s="217"/>
      <c r="I60" s="141" t="s">
        <v>270</v>
      </c>
      <c r="J60" s="141">
        <v>296052</v>
      </c>
      <c r="K60" s="995"/>
      <c r="L60" s="669"/>
      <c r="M60" s="666"/>
      <c r="N60" s="984"/>
      <c r="O60" s="984"/>
      <c r="P60" s="285"/>
      <c r="Q60" s="963"/>
      <c r="R60" s="208" t="s">
        <v>281</v>
      </c>
      <c r="S60" s="121" t="s">
        <v>284</v>
      </c>
      <c r="T60" s="142">
        <v>40</v>
      </c>
      <c r="U60" s="137">
        <v>40</v>
      </c>
      <c r="V60" s="126">
        <v>98</v>
      </c>
      <c r="W60" s="138">
        <v>98</v>
      </c>
      <c r="X60" s="378">
        <v>258</v>
      </c>
      <c r="Y60" s="345">
        <f>X60/SUM(T60:W60)</f>
        <v>0.93478260869565222</v>
      </c>
      <c r="Z60" s="38" t="s">
        <v>397</v>
      </c>
      <c r="AA60" s="543" t="s">
        <v>820</v>
      </c>
      <c r="AB60" s="978"/>
    </row>
    <row r="61" spans="1:28" s="58" customFormat="1" ht="171" x14ac:dyDescent="0.2">
      <c r="A61" s="140" t="s">
        <v>24</v>
      </c>
      <c r="B61" s="208" t="s">
        <v>267</v>
      </c>
      <c r="C61" s="57" t="s">
        <v>57</v>
      </c>
      <c r="D61" s="86" t="s">
        <v>268</v>
      </c>
      <c r="E61" s="208"/>
      <c r="F61" s="113" t="s">
        <v>269</v>
      </c>
      <c r="G61" s="208" t="s">
        <v>59</v>
      </c>
      <c r="H61" s="217"/>
      <c r="I61" s="141" t="s">
        <v>270</v>
      </c>
      <c r="J61" s="141">
        <v>296052</v>
      </c>
      <c r="K61" s="995"/>
      <c r="L61" s="652"/>
      <c r="M61" s="667"/>
      <c r="N61" s="985"/>
      <c r="O61" s="985"/>
      <c r="P61" s="286"/>
      <c r="Q61" s="973"/>
      <c r="R61" s="208" t="s">
        <v>281</v>
      </c>
      <c r="S61" s="121" t="s">
        <v>349</v>
      </c>
      <c r="T61" s="142"/>
      <c r="U61" s="139">
        <v>6</v>
      </c>
      <c r="V61" s="135">
        <v>6</v>
      </c>
      <c r="W61" s="135">
        <v>6</v>
      </c>
      <c r="X61" s="378">
        <v>6</v>
      </c>
      <c r="Y61" s="345">
        <f>X61/SUM(T61:W61)</f>
        <v>0.33333333333333331</v>
      </c>
      <c r="Z61" s="38" t="s">
        <v>397</v>
      </c>
      <c r="AA61" s="543" t="s">
        <v>820</v>
      </c>
      <c r="AB61" s="979"/>
    </row>
    <row r="62" spans="1:28" s="58" customFormat="1" ht="156.75" x14ac:dyDescent="0.2">
      <c r="A62" s="140" t="s">
        <v>24</v>
      </c>
      <c r="B62" s="208" t="s">
        <v>51</v>
      </c>
      <c r="C62" s="208" t="s">
        <v>57</v>
      </c>
      <c r="D62" s="208" t="s">
        <v>205</v>
      </c>
      <c r="E62" s="113">
        <v>5.6651151640506138E-2</v>
      </c>
      <c r="F62" s="208">
        <v>2</v>
      </c>
      <c r="G62" s="208" t="s">
        <v>206</v>
      </c>
      <c r="H62" s="217">
        <v>1.9930921022210698E-3</v>
      </c>
      <c r="I62" s="141" t="s">
        <v>285</v>
      </c>
      <c r="J62" s="553">
        <v>296052</v>
      </c>
      <c r="K62" s="493" t="s">
        <v>291</v>
      </c>
      <c r="L62" s="493">
        <v>0</v>
      </c>
      <c r="M62" s="493">
        <v>0</v>
      </c>
      <c r="N62" s="493">
        <v>0</v>
      </c>
      <c r="O62" s="493">
        <v>0</v>
      </c>
      <c r="P62" s="344">
        <v>0.1</v>
      </c>
      <c r="Q62" s="331">
        <v>0.1</v>
      </c>
      <c r="R62" s="497" t="s">
        <v>287</v>
      </c>
      <c r="S62" s="175" t="s">
        <v>292</v>
      </c>
      <c r="T62" s="492">
        <v>0</v>
      </c>
      <c r="U62" s="50">
        <v>1</v>
      </c>
      <c r="V62" s="492">
        <v>0</v>
      </c>
      <c r="W62" s="50">
        <v>1</v>
      </c>
      <c r="X62" s="344">
        <v>0</v>
      </c>
      <c r="Y62" s="344">
        <v>0</v>
      </c>
      <c r="Z62" s="38" t="s">
        <v>822</v>
      </c>
      <c r="AA62" s="544" t="s">
        <v>823</v>
      </c>
      <c r="AB62" s="341" t="s">
        <v>680</v>
      </c>
    </row>
    <row r="63" spans="1:28" s="58" customFormat="1" ht="15" hidden="1" customHeight="1" x14ac:dyDescent="0.25">
      <c r="E63" s="110"/>
      <c r="G63" s="111"/>
      <c r="H63" s="111"/>
      <c r="I63" s="111"/>
      <c r="J63" s="111"/>
      <c r="P63" s="332"/>
      <c r="Q63" s="545"/>
      <c r="X63" s="399"/>
      <c r="Y63" s="399"/>
      <c r="Z63" s="112"/>
      <c r="AA63" s="112"/>
      <c r="AB63" s="112"/>
    </row>
    <row r="64" spans="1:28" s="58" customFormat="1" ht="156.75" customHeight="1" x14ac:dyDescent="0.2">
      <c r="A64" s="140" t="s">
        <v>24</v>
      </c>
      <c r="B64" s="208" t="s">
        <v>51</v>
      </c>
      <c r="C64" s="208" t="s">
        <v>57</v>
      </c>
      <c r="D64" s="208" t="s">
        <v>205</v>
      </c>
      <c r="E64" s="113">
        <v>5.6651151640506138E-2</v>
      </c>
      <c r="F64" s="208">
        <v>2</v>
      </c>
      <c r="G64" s="208" t="s">
        <v>206</v>
      </c>
      <c r="H64" s="217">
        <v>1.9930921022210698E-3</v>
      </c>
      <c r="I64" s="141" t="s">
        <v>285</v>
      </c>
      <c r="J64" s="548">
        <v>296040</v>
      </c>
      <c r="K64" s="208" t="s">
        <v>286</v>
      </c>
      <c r="L64" s="208">
        <v>0</v>
      </c>
      <c r="M64" s="48">
        <v>0</v>
      </c>
      <c r="N64" s="208">
        <v>0</v>
      </c>
      <c r="O64" s="208">
        <v>0</v>
      </c>
      <c r="P64" s="411">
        <v>0.1</v>
      </c>
      <c r="Q64" s="411">
        <v>0.1</v>
      </c>
      <c r="R64" s="141" t="s">
        <v>287</v>
      </c>
      <c r="S64" s="175" t="s">
        <v>288</v>
      </c>
      <c r="T64" s="208">
        <v>0</v>
      </c>
      <c r="U64" s="208">
        <v>1</v>
      </c>
      <c r="V64" s="208">
        <v>0</v>
      </c>
      <c r="W64" s="208">
        <v>1</v>
      </c>
      <c r="X64" s="344">
        <v>0</v>
      </c>
      <c r="Y64" s="344">
        <v>0</v>
      </c>
      <c r="AB64" s="341" t="s">
        <v>679</v>
      </c>
    </row>
    <row r="65" spans="1:28" s="58" customFormat="1" ht="140.25" customHeight="1" x14ac:dyDescent="0.2">
      <c r="A65" s="675" t="s">
        <v>24</v>
      </c>
      <c r="B65" s="651" t="s">
        <v>51</v>
      </c>
      <c r="C65" s="651" t="s">
        <v>57</v>
      </c>
      <c r="D65" s="651" t="s">
        <v>205</v>
      </c>
      <c r="E65" s="908">
        <v>5.6651151640506138E-2</v>
      </c>
      <c r="F65" s="651">
        <v>2</v>
      </c>
      <c r="G65" s="651" t="s">
        <v>206</v>
      </c>
      <c r="H65" s="911">
        <v>5.97927630666321E-3</v>
      </c>
      <c r="I65" s="783" t="s">
        <v>285</v>
      </c>
      <c r="J65" s="548">
        <v>296040</v>
      </c>
      <c r="K65" s="622" t="s">
        <v>293</v>
      </c>
      <c r="L65" s="665">
        <v>0.25</v>
      </c>
      <c r="M65" s="665">
        <v>0.25</v>
      </c>
      <c r="N65" s="665">
        <v>0.25</v>
      </c>
      <c r="O65" s="665">
        <v>0.25</v>
      </c>
      <c r="P65" s="656">
        <f>65%/75%</f>
        <v>0.8666666666666667</v>
      </c>
      <c r="Q65" s="656">
        <v>0.87</v>
      </c>
      <c r="R65" s="241" t="s">
        <v>287</v>
      </c>
      <c r="S65" s="175" t="s">
        <v>396</v>
      </c>
      <c r="T65" s="48">
        <v>0.25</v>
      </c>
      <c r="U65" s="48">
        <v>0.25</v>
      </c>
      <c r="V65" s="48">
        <v>0.25</v>
      </c>
      <c r="W65" s="48">
        <v>0.25</v>
      </c>
      <c r="X65" s="344">
        <v>1</v>
      </c>
      <c r="Y65" s="344">
        <f>X65/SUM(T65:W65)</f>
        <v>1</v>
      </c>
      <c r="Z65" s="38" t="s">
        <v>289</v>
      </c>
      <c r="AA65" s="124" t="s">
        <v>290</v>
      </c>
      <c r="AB65" s="341" t="s">
        <v>681</v>
      </c>
    </row>
    <row r="66" spans="1:28" s="58" customFormat="1" ht="100.5" customHeight="1" x14ac:dyDescent="0.2">
      <c r="A66" s="677"/>
      <c r="B66" s="669"/>
      <c r="C66" s="669"/>
      <c r="D66" s="669"/>
      <c r="E66" s="909"/>
      <c r="F66" s="669"/>
      <c r="G66" s="669"/>
      <c r="H66" s="912"/>
      <c r="I66" s="784"/>
      <c r="J66" s="548">
        <v>296040</v>
      </c>
      <c r="K66" s="623"/>
      <c r="L66" s="666"/>
      <c r="M66" s="666"/>
      <c r="N66" s="666"/>
      <c r="O66" s="666"/>
      <c r="P66" s="657"/>
      <c r="Q66" s="657"/>
      <c r="R66" s="552"/>
      <c r="S66" s="242" t="s">
        <v>639</v>
      </c>
      <c r="T66" s="48"/>
      <c r="U66" s="243"/>
      <c r="V66" s="243"/>
      <c r="W66" s="48">
        <v>1</v>
      </c>
      <c r="X66" s="344">
        <v>1</v>
      </c>
      <c r="Y66" s="344">
        <v>1</v>
      </c>
      <c r="Z66" s="38" t="s">
        <v>301</v>
      </c>
      <c r="AA66" s="244" t="s">
        <v>302</v>
      </c>
      <c r="AB66" s="335"/>
    </row>
    <row r="67" spans="1:28" s="58" customFormat="1" ht="71.25" x14ac:dyDescent="0.2">
      <c r="A67" s="677"/>
      <c r="B67" s="669"/>
      <c r="C67" s="669"/>
      <c r="D67" s="669"/>
      <c r="E67" s="909"/>
      <c r="F67" s="669"/>
      <c r="G67" s="669"/>
      <c r="H67" s="912"/>
      <c r="I67" s="784"/>
      <c r="J67" s="548">
        <v>296040</v>
      </c>
      <c r="K67" s="623"/>
      <c r="L67" s="666"/>
      <c r="M67" s="666"/>
      <c r="N67" s="666"/>
      <c r="O67" s="666"/>
      <c r="P67" s="657"/>
      <c r="Q67" s="657"/>
      <c r="R67" s="245" t="s">
        <v>299</v>
      </c>
      <c r="S67" s="242" t="s">
        <v>297</v>
      </c>
      <c r="T67" s="50">
        <v>3</v>
      </c>
      <c r="U67" s="50">
        <v>3</v>
      </c>
      <c r="V67" s="50">
        <v>3</v>
      </c>
      <c r="W67" s="50">
        <v>3</v>
      </c>
      <c r="X67" s="409">
        <v>3</v>
      </c>
      <c r="Y67" s="344">
        <v>1</v>
      </c>
      <c r="Z67" s="38" t="s">
        <v>301</v>
      </c>
      <c r="AA67" s="244" t="s">
        <v>302</v>
      </c>
      <c r="AB67" s="335"/>
    </row>
    <row r="68" spans="1:28" s="58" customFormat="1" ht="85.5" x14ac:dyDescent="0.2">
      <c r="A68" s="677"/>
      <c r="B68" s="669"/>
      <c r="C68" s="669"/>
      <c r="D68" s="669"/>
      <c r="E68" s="909"/>
      <c r="F68" s="669"/>
      <c r="G68" s="669"/>
      <c r="H68" s="912"/>
      <c r="I68" s="784"/>
      <c r="J68" s="548">
        <v>296040</v>
      </c>
      <c r="K68" s="623"/>
      <c r="L68" s="666"/>
      <c r="M68" s="666"/>
      <c r="N68" s="666"/>
      <c r="O68" s="666"/>
      <c r="P68" s="657"/>
      <c r="Q68" s="657"/>
      <c r="R68" s="934" t="s">
        <v>300</v>
      </c>
      <c r="S68" s="242" t="s">
        <v>298</v>
      </c>
      <c r="T68" s="50">
        <v>3</v>
      </c>
      <c r="U68" s="50">
        <v>3</v>
      </c>
      <c r="V68" s="50">
        <v>3</v>
      </c>
      <c r="W68" s="50">
        <v>3</v>
      </c>
      <c r="X68" s="409">
        <v>3</v>
      </c>
      <c r="Y68" s="344">
        <v>1</v>
      </c>
      <c r="Z68" s="38" t="s">
        <v>301</v>
      </c>
      <c r="AA68" s="244" t="s">
        <v>302</v>
      </c>
      <c r="AB68" s="335"/>
    </row>
    <row r="69" spans="1:28" s="58" customFormat="1" ht="81.75" customHeight="1" x14ac:dyDescent="0.2">
      <c r="A69" s="677"/>
      <c r="B69" s="669"/>
      <c r="C69" s="669"/>
      <c r="D69" s="669"/>
      <c r="E69" s="909"/>
      <c r="F69" s="669"/>
      <c r="G69" s="669"/>
      <c r="H69" s="912"/>
      <c r="I69" s="784"/>
      <c r="J69" s="548">
        <v>296040</v>
      </c>
      <c r="K69" s="623"/>
      <c r="L69" s="666"/>
      <c r="M69" s="666"/>
      <c r="N69" s="666"/>
      <c r="O69" s="666"/>
      <c r="P69" s="657"/>
      <c r="Q69" s="657"/>
      <c r="R69" s="1033"/>
      <c r="S69" s="242" t="s">
        <v>372</v>
      </c>
      <c r="T69" s="50"/>
      <c r="U69" s="50"/>
      <c r="V69" s="50">
        <v>1</v>
      </c>
      <c r="W69" s="50"/>
      <c r="X69" s="409">
        <v>1</v>
      </c>
      <c r="Y69" s="344">
        <v>1</v>
      </c>
      <c r="Z69" s="38" t="s">
        <v>301</v>
      </c>
      <c r="AA69" s="244" t="s">
        <v>302</v>
      </c>
      <c r="AB69" s="335"/>
    </row>
    <row r="70" spans="1:28" s="58" customFormat="1" ht="120" customHeight="1" x14ac:dyDescent="0.2">
      <c r="A70" s="676"/>
      <c r="B70" s="652"/>
      <c r="C70" s="652"/>
      <c r="D70" s="652"/>
      <c r="E70" s="910"/>
      <c r="F70" s="652"/>
      <c r="G70" s="652"/>
      <c r="H70" s="913"/>
      <c r="I70" s="785"/>
      <c r="J70" s="548">
        <v>296040</v>
      </c>
      <c r="K70" s="624"/>
      <c r="L70" s="667"/>
      <c r="M70" s="667"/>
      <c r="N70" s="667"/>
      <c r="O70" s="667"/>
      <c r="P70" s="658"/>
      <c r="Q70" s="658"/>
      <c r="R70" s="935"/>
      <c r="S70" s="242" t="s">
        <v>647</v>
      </c>
      <c r="T70" s="50"/>
      <c r="U70" s="50"/>
      <c r="V70" s="50">
        <v>4</v>
      </c>
      <c r="W70" s="50"/>
      <c r="X70" s="409">
        <v>4</v>
      </c>
      <c r="Y70" s="344">
        <v>1</v>
      </c>
      <c r="Z70" s="38" t="s">
        <v>301</v>
      </c>
      <c r="AA70" s="244" t="s">
        <v>302</v>
      </c>
      <c r="AB70" s="576" t="s">
        <v>713</v>
      </c>
    </row>
    <row r="71" spans="1:28" s="58" customFormat="1" ht="71.25" x14ac:dyDescent="0.2">
      <c r="A71" s="1035" t="s">
        <v>24</v>
      </c>
      <c r="B71" s="678" t="s">
        <v>51</v>
      </c>
      <c r="C71" s="678" t="s">
        <v>57</v>
      </c>
      <c r="D71" s="678" t="s">
        <v>205</v>
      </c>
      <c r="E71" s="914">
        <v>5.6651151640506138E-2</v>
      </c>
      <c r="F71" s="678">
        <v>2</v>
      </c>
      <c r="G71" s="678" t="s">
        <v>206</v>
      </c>
      <c r="H71" s="911">
        <v>3.4879111788868721E-3</v>
      </c>
      <c r="I71" s="1025" t="s">
        <v>285</v>
      </c>
      <c r="J71" s="548">
        <v>296040</v>
      </c>
      <c r="K71" s="995" t="s">
        <v>294</v>
      </c>
      <c r="L71" s="678"/>
      <c r="M71" s="678"/>
      <c r="N71" s="1034"/>
      <c r="O71" s="1034">
        <v>1</v>
      </c>
      <c r="P71" s="993">
        <v>1</v>
      </c>
      <c r="Q71" s="962">
        <v>1</v>
      </c>
      <c r="R71" s="141" t="s">
        <v>287</v>
      </c>
      <c r="S71" s="121" t="s">
        <v>295</v>
      </c>
      <c r="T71" s="142"/>
      <c r="U71" s="142"/>
      <c r="V71" s="142"/>
      <c r="W71" s="142">
        <v>1</v>
      </c>
      <c r="X71" s="344">
        <v>0.17</v>
      </c>
      <c r="Y71" s="344">
        <v>0.17</v>
      </c>
      <c r="Z71" s="38" t="s">
        <v>289</v>
      </c>
      <c r="AA71" s="244" t="s">
        <v>290</v>
      </c>
      <c r="AB71" s="954" t="s">
        <v>687</v>
      </c>
    </row>
    <row r="72" spans="1:28" s="58" customFormat="1" ht="42.75" x14ac:dyDescent="0.2">
      <c r="A72" s="1035"/>
      <c r="B72" s="678"/>
      <c r="C72" s="678"/>
      <c r="D72" s="678"/>
      <c r="E72" s="914"/>
      <c r="F72" s="678"/>
      <c r="G72" s="678"/>
      <c r="H72" s="912"/>
      <c r="I72" s="1025"/>
      <c r="J72" s="548">
        <v>296040</v>
      </c>
      <c r="K72" s="995"/>
      <c r="L72" s="678"/>
      <c r="M72" s="678"/>
      <c r="N72" s="1034"/>
      <c r="O72" s="1034"/>
      <c r="P72" s="994"/>
      <c r="Q72" s="963"/>
      <c r="R72" s="141" t="s">
        <v>287</v>
      </c>
      <c r="S72" s="121" t="s">
        <v>296</v>
      </c>
      <c r="T72" s="142"/>
      <c r="U72" s="142"/>
      <c r="V72" s="142"/>
      <c r="W72" s="142">
        <v>1</v>
      </c>
      <c r="X72" s="344">
        <v>0.17</v>
      </c>
      <c r="Y72" s="344">
        <v>0.17</v>
      </c>
      <c r="Z72" s="38" t="s">
        <v>289</v>
      </c>
      <c r="AA72" s="244" t="s">
        <v>290</v>
      </c>
      <c r="AB72" s="955"/>
    </row>
    <row r="73" spans="1:28" s="58" customFormat="1" ht="69.75" customHeight="1" thickBot="1" x14ac:dyDescent="0.25">
      <c r="A73" s="1035"/>
      <c r="B73" s="678"/>
      <c r="C73" s="678"/>
      <c r="D73" s="678"/>
      <c r="E73" s="914"/>
      <c r="F73" s="678"/>
      <c r="G73" s="678"/>
      <c r="H73" s="913"/>
      <c r="I73" s="1025"/>
      <c r="J73" s="548">
        <v>296040</v>
      </c>
      <c r="K73" s="995"/>
      <c r="L73" s="678"/>
      <c r="M73" s="678"/>
      <c r="N73" s="1034"/>
      <c r="O73" s="1034"/>
      <c r="P73" s="994"/>
      <c r="Q73" s="973"/>
      <c r="R73" s="141" t="s">
        <v>287</v>
      </c>
      <c r="S73" s="245" t="s">
        <v>714</v>
      </c>
      <c r="T73" s="142">
        <v>1</v>
      </c>
      <c r="U73" s="142">
        <v>1</v>
      </c>
      <c r="V73" s="142">
        <v>1</v>
      </c>
      <c r="W73" s="142">
        <v>1</v>
      </c>
      <c r="X73" s="407">
        <v>1</v>
      </c>
      <c r="Y73" s="408">
        <v>1</v>
      </c>
      <c r="Z73" s="38" t="s">
        <v>289</v>
      </c>
      <c r="AA73" s="244" t="s">
        <v>290</v>
      </c>
      <c r="AB73" s="956"/>
    </row>
    <row r="74" spans="1:28" s="58" customFormat="1" ht="22.5" hidden="1" customHeight="1" thickBot="1" x14ac:dyDescent="0.25">
      <c r="A74" s="270"/>
      <c r="B74" s="271"/>
      <c r="C74" s="271"/>
      <c r="D74" s="271"/>
      <c r="E74" s="282"/>
      <c r="F74" s="271"/>
      <c r="G74" s="271"/>
      <c r="H74" s="283"/>
      <c r="I74" s="276"/>
      <c r="J74" s="274"/>
      <c r="K74" s="272"/>
      <c r="L74" s="271"/>
      <c r="M74" s="271"/>
      <c r="N74" s="280"/>
      <c r="O74" s="326"/>
      <c r="P74" s="387"/>
      <c r="Q74" s="389">
        <f>AVERAGE(Q64:Q73,Q37:Q49)</f>
        <v>0.77</v>
      </c>
      <c r="R74" s="333"/>
      <c r="S74" s="246"/>
      <c r="T74" s="280"/>
      <c r="U74" s="280"/>
      <c r="V74" s="280"/>
      <c r="W74" s="326"/>
      <c r="X74" s="390"/>
      <c r="Y74" s="389">
        <f>AVERAGE(Y64:Y73,Y37:Y49)</f>
        <v>0.8843478260869565</v>
      </c>
      <c r="Z74" s="330"/>
      <c r="AA74" s="244"/>
      <c r="AB74" s="281"/>
    </row>
    <row r="75" spans="1:28" s="58" customFormat="1" ht="165" customHeight="1" x14ac:dyDescent="0.2">
      <c r="A75" s="675" t="s">
        <v>24</v>
      </c>
      <c r="B75" s="651" t="s">
        <v>51</v>
      </c>
      <c r="C75" s="902" t="s">
        <v>57</v>
      </c>
      <c r="D75" s="651" t="s">
        <v>310</v>
      </c>
      <c r="E75" s="908">
        <v>7.0931656552920094E-2</v>
      </c>
      <c r="F75" s="651" t="s">
        <v>311</v>
      </c>
      <c r="G75" s="651" t="s">
        <v>312</v>
      </c>
      <c r="H75" s="911"/>
      <c r="I75" s="783" t="s">
        <v>313</v>
      </c>
      <c r="J75" s="548">
        <v>296050</v>
      </c>
      <c r="K75" s="622" t="s">
        <v>314</v>
      </c>
      <c r="L75" s="948">
        <v>0.1</v>
      </c>
      <c r="M75" s="948">
        <v>0.34</v>
      </c>
      <c r="N75" s="948">
        <v>0.33</v>
      </c>
      <c r="O75" s="948">
        <v>0.13</v>
      </c>
      <c r="P75" s="981">
        <v>0.92</v>
      </c>
      <c r="Q75" s="980">
        <v>0.92</v>
      </c>
      <c r="R75" s="641" t="s">
        <v>315</v>
      </c>
      <c r="S75" s="588" t="s">
        <v>316</v>
      </c>
      <c r="T75" s="899">
        <v>130</v>
      </c>
      <c r="U75" s="899">
        <v>445</v>
      </c>
      <c r="V75" s="899">
        <v>440</v>
      </c>
      <c r="W75" s="937">
        <v>300</v>
      </c>
      <c r="X75" s="755">
        <v>547</v>
      </c>
      <c r="Y75" s="657">
        <v>0.54</v>
      </c>
      <c r="Z75" s="944" t="s">
        <v>112</v>
      </c>
      <c r="AA75" s="543" t="s">
        <v>841</v>
      </c>
      <c r="AB75" s="928" t="s">
        <v>689</v>
      </c>
    </row>
    <row r="76" spans="1:28" s="58" customFormat="1" x14ac:dyDescent="0.2">
      <c r="A76" s="677"/>
      <c r="B76" s="669"/>
      <c r="C76" s="903"/>
      <c r="D76" s="669"/>
      <c r="E76" s="909"/>
      <c r="F76" s="669"/>
      <c r="G76" s="669"/>
      <c r="H76" s="912"/>
      <c r="I76" s="784"/>
      <c r="J76" s="601"/>
      <c r="K76" s="623"/>
      <c r="L76" s="949"/>
      <c r="M76" s="949"/>
      <c r="N76" s="949"/>
      <c r="O76" s="949"/>
      <c r="P76" s="981"/>
      <c r="Q76" s="981"/>
      <c r="R76" s="625"/>
      <c r="S76" s="589"/>
      <c r="T76" s="901"/>
      <c r="U76" s="901"/>
      <c r="V76" s="901"/>
      <c r="W76" s="938"/>
      <c r="X76" s="939"/>
      <c r="Y76" s="658"/>
      <c r="Z76" s="945"/>
      <c r="AA76" s="39"/>
      <c r="AB76" s="957"/>
    </row>
    <row r="77" spans="1:28" s="58" customFormat="1" ht="91.5" customHeight="1" x14ac:dyDescent="0.2">
      <c r="A77" s="677"/>
      <c r="B77" s="669"/>
      <c r="C77" s="903"/>
      <c r="D77" s="669"/>
      <c r="E77" s="909"/>
      <c r="F77" s="669"/>
      <c r="G77" s="669"/>
      <c r="H77" s="912"/>
      <c r="I77" s="784"/>
      <c r="J77" s="548">
        <v>296050</v>
      </c>
      <c r="K77" s="623"/>
      <c r="L77" s="949"/>
      <c r="M77" s="949"/>
      <c r="N77" s="949"/>
      <c r="O77" s="949"/>
      <c r="P77" s="981"/>
      <c r="Q77" s="981"/>
      <c r="R77" s="625"/>
      <c r="S77" s="585" t="s">
        <v>398</v>
      </c>
      <c r="T77" s="899"/>
      <c r="U77" s="899">
        <v>1</v>
      </c>
      <c r="V77" s="899"/>
      <c r="W77" s="899"/>
      <c r="X77" s="753">
        <v>1</v>
      </c>
      <c r="Y77" s="656">
        <v>1</v>
      </c>
      <c r="Z77" s="638" t="s">
        <v>112</v>
      </c>
      <c r="AA77" s="943" t="s">
        <v>841</v>
      </c>
      <c r="AB77" s="957"/>
    </row>
    <row r="78" spans="1:28" s="58" customFormat="1" ht="42.75" customHeight="1" x14ac:dyDescent="0.2">
      <c r="A78" s="677"/>
      <c r="B78" s="669"/>
      <c r="C78" s="903"/>
      <c r="D78" s="669"/>
      <c r="E78" s="909"/>
      <c r="F78" s="669"/>
      <c r="G78" s="669"/>
      <c r="H78" s="912"/>
      <c r="I78" s="784"/>
      <c r="J78" s="601"/>
      <c r="K78" s="623"/>
      <c r="L78" s="949"/>
      <c r="M78" s="949"/>
      <c r="N78" s="949"/>
      <c r="O78" s="949"/>
      <c r="P78" s="981"/>
      <c r="Q78" s="981"/>
      <c r="R78" s="625"/>
      <c r="S78" s="586"/>
      <c r="T78" s="900"/>
      <c r="U78" s="900"/>
      <c r="V78" s="900"/>
      <c r="W78" s="900"/>
      <c r="X78" s="754"/>
      <c r="Y78" s="657"/>
      <c r="Z78" s="640"/>
      <c r="AA78" s="636"/>
      <c r="AB78" s="957"/>
    </row>
    <row r="79" spans="1:28" s="58" customFormat="1" ht="384.75" customHeight="1" x14ac:dyDescent="0.2">
      <c r="A79" s="676"/>
      <c r="B79" s="652"/>
      <c r="C79" s="904"/>
      <c r="D79" s="652"/>
      <c r="E79" s="910"/>
      <c r="F79" s="652"/>
      <c r="G79" s="652"/>
      <c r="H79" s="913"/>
      <c r="I79" s="785"/>
      <c r="J79" s="601"/>
      <c r="K79" s="624"/>
      <c r="L79" s="950"/>
      <c r="M79" s="950"/>
      <c r="N79" s="950"/>
      <c r="O79" s="950"/>
      <c r="P79" s="982"/>
      <c r="Q79" s="982"/>
      <c r="R79" s="626"/>
      <c r="S79" s="587"/>
      <c r="T79" s="901"/>
      <c r="U79" s="901"/>
      <c r="V79" s="901"/>
      <c r="W79" s="901"/>
      <c r="X79" s="755"/>
      <c r="Y79" s="658"/>
      <c r="Z79" s="639"/>
      <c r="AA79" s="637"/>
      <c r="AB79" s="929"/>
    </row>
    <row r="80" spans="1:28" s="58" customFormat="1" ht="252" customHeight="1" x14ac:dyDescent="0.2">
      <c r="A80" s="675" t="s">
        <v>24</v>
      </c>
      <c r="B80" s="651" t="s">
        <v>51</v>
      </c>
      <c r="C80" s="651"/>
      <c r="D80" s="651" t="s">
        <v>310</v>
      </c>
      <c r="E80" s="651"/>
      <c r="F80" s="651"/>
      <c r="G80" s="651" t="s">
        <v>312</v>
      </c>
      <c r="H80" s="911"/>
      <c r="I80" s="783" t="s">
        <v>313</v>
      </c>
      <c r="J80" s="548">
        <v>296050</v>
      </c>
      <c r="K80" s="622" t="s">
        <v>317</v>
      </c>
      <c r="L80" s="665">
        <v>0.17</v>
      </c>
      <c r="M80" s="665">
        <v>0.26</v>
      </c>
      <c r="N80" s="987">
        <v>0.3</v>
      </c>
      <c r="O80" s="987">
        <v>0.27</v>
      </c>
      <c r="P80" s="946">
        <v>1</v>
      </c>
      <c r="Q80" s="946">
        <f>P80/SUM(L80:O81)</f>
        <v>1</v>
      </c>
      <c r="R80" s="641" t="s">
        <v>318</v>
      </c>
      <c r="S80" s="651" t="s">
        <v>319</v>
      </c>
      <c r="T80" s="783">
        <v>20</v>
      </c>
      <c r="U80" s="783">
        <v>30</v>
      </c>
      <c r="V80" s="783">
        <v>35</v>
      </c>
      <c r="W80" s="783">
        <v>15</v>
      </c>
      <c r="X80" s="753">
        <v>1116</v>
      </c>
      <c r="Y80" s="656">
        <v>1</v>
      </c>
      <c r="Z80" s="638" t="s">
        <v>112</v>
      </c>
      <c r="AA80" s="943" t="s">
        <v>841</v>
      </c>
      <c r="AB80" s="928" t="s">
        <v>690</v>
      </c>
    </row>
    <row r="81" spans="1:28" s="58" customFormat="1" ht="409.6" customHeight="1" x14ac:dyDescent="0.2">
      <c r="A81" s="676"/>
      <c r="B81" s="679"/>
      <c r="C81" s="679"/>
      <c r="D81" s="679"/>
      <c r="E81" s="679"/>
      <c r="F81" s="679"/>
      <c r="G81" s="679"/>
      <c r="H81" s="679"/>
      <c r="I81" s="679"/>
      <c r="J81" s="548">
        <v>296050</v>
      </c>
      <c r="K81" s="679"/>
      <c r="L81" s="679"/>
      <c r="M81" s="679"/>
      <c r="N81" s="679"/>
      <c r="O81" s="679"/>
      <c r="P81" s="947"/>
      <c r="Q81" s="947"/>
      <c r="R81" s="907"/>
      <c r="S81" s="652"/>
      <c r="T81" s="785"/>
      <c r="U81" s="785"/>
      <c r="V81" s="785"/>
      <c r="W81" s="785"/>
      <c r="X81" s="754"/>
      <c r="Y81" s="658"/>
      <c r="Z81" s="639"/>
      <c r="AA81" s="639"/>
      <c r="AB81" s="957"/>
    </row>
    <row r="82" spans="1:28" s="58" customFormat="1" ht="28.5" x14ac:dyDescent="0.2">
      <c r="A82" s="672" t="s">
        <v>24</v>
      </c>
      <c r="B82" s="641" t="s">
        <v>51</v>
      </c>
      <c r="C82" s="641"/>
      <c r="D82" s="641"/>
      <c r="E82" s="641"/>
      <c r="F82" s="641"/>
      <c r="G82" s="641" t="s">
        <v>59</v>
      </c>
      <c r="H82" s="1024"/>
      <c r="I82" s="812" t="s">
        <v>313</v>
      </c>
      <c r="J82" s="548">
        <v>296050</v>
      </c>
      <c r="K82" s="702" t="s">
        <v>320</v>
      </c>
      <c r="L82" s="616">
        <v>0.15</v>
      </c>
      <c r="M82" s="616">
        <v>0.28999999999999998</v>
      </c>
      <c r="N82" s="616">
        <v>0.31</v>
      </c>
      <c r="O82" s="616">
        <v>0.25</v>
      </c>
      <c r="P82" s="771">
        <v>0.96199999999999997</v>
      </c>
      <c r="Q82" s="771">
        <f>P82/SUM(L82:O84)</f>
        <v>0.96199999999999997</v>
      </c>
      <c r="R82" s="641" t="s">
        <v>321</v>
      </c>
      <c r="S82" s="121" t="s">
        <v>322</v>
      </c>
      <c r="T82" s="209">
        <v>70</v>
      </c>
      <c r="U82" s="209">
        <v>133</v>
      </c>
      <c r="V82" s="209">
        <v>137</v>
      </c>
      <c r="W82" s="209">
        <v>114</v>
      </c>
      <c r="X82" s="370">
        <v>437</v>
      </c>
      <c r="Y82" s="183">
        <f>X82/SUM(T82:W82)</f>
        <v>0.9625550660792952</v>
      </c>
      <c r="Z82" s="638" t="s">
        <v>112</v>
      </c>
      <c r="AA82" s="943" t="s">
        <v>841</v>
      </c>
      <c r="AB82" s="968" t="s">
        <v>688</v>
      </c>
    </row>
    <row r="83" spans="1:28" s="58" customFormat="1" ht="42.75" customHeight="1" x14ac:dyDescent="0.2">
      <c r="A83" s="673"/>
      <c r="B83" s="906"/>
      <c r="C83" s="906"/>
      <c r="D83" s="906"/>
      <c r="E83" s="906"/>
      <c r="F83" s="906"/>
      <c r="G83" s="906"/>
      <c r="H83" s="906"/>
      <c r="I83" s="906"/>
      <c r="J83" s="548">
        <v>296050</v>
      </c>
      <c r="K83" s="906"/>
      <c r="L83" s="906"/>
      <c r="M83" s="906"/>
      <c r="N83" s="906"/>
      <c r="O83" s="906"/>
      <c r="P83" s="772"/>
      <c r="Q83" s="772"/>
      <c r="R83" s="625"/>
      <c r="S83" s="246" t="s">
        <v>399</v>
      </c>
      <c r="T83" s="812"/>
      <c r="U83" s="812"/>
      <c r="V83" s="812"/>
      <c r="W83" s="812">
        <v>1</v>
      </c>
      <c r="X83" s="971"/>
      <c r="Y83" s="778">
        <v>1</v>
      </c>
      <c r="Z83" s="640"/>
      <c r="AA83" s="640"/>
      <c r="AB83" s="969"/>
    </row>
    <row r="84" spans="1:28" s="58" customFormat="1" ht="15" customHeight="1" thickBot="1" x14ac:dyDescent="0.25">
      <c r="A84" s="674"/>
      <c r="B84" s="907"/>
      <c r="C84" s="907"/>
      <c r="D84" s="907"/>
      <c r="E84" s="907"/>
      <c r="F84" s="907"/>
      <c r="G84" s="907"/>
      <c r="H84" s="907"/>
      <c r="I84" s="907"/>
      <c r="J84" s="602"/>
      <c r="K84" s="907"/>
      <c r="L84" s="907"/>
      <c r="M84" s="907"/>
      <c r="N84" s="907"/>
      <c r="O84" s="907"/>
      <c r="P84" s="772"/>
      <c r="Q84" s="772"/>
      <c r="R84" s="625"/>
      <c r="S84" s="247"/>
      <c r="T84" s="814"/>
      <c r="U84" s="814"/>
      <c r="V84" s="814"/>
      <c r="W84" s="814"/>
      <c r="X84" s="972"/>
      <c r="Y84" s="790"/>
      <c r="Z84" s="639"/>
      <c r="AA84" s="639"/>
      <c r="AB84" s="970"/>
    </row>
    <row r="85" spans="1:28" s="58" customFormat="1" ht="15" hidden="1" customHeight="1" thickBot="1" x14ac:dyDescent="0.25">
      <c r="A85" s="273"/>
      <c r="B85" s="289"/>
      <c r="C85" s="290"/>
      <c r="D85" s="289"/>
      <c r="E85" s="289"/>
      <c r="F85" s="289"/>
      <c r="G85" s="289"/>
      <c r="H85" s="290"/>
      <c r="I85" s="289"/>
      <c r="J85" s="277"/>
      <c r="K85" s="290"/>
      <c r="L85" s="290"/>
      <c r="M85" s="290"/>
      <c r="N85" s="290"/>
      <c r="O85" s="322"/>
      <c r="P85" s="81"/>
      <c r="Q85" s="393">
        <f>AVERAGE(Q75:Q84)</f>
        <v>0.96066666666666656</v>
      </c>
      <c r="R85" s="357"/>
      <c r="S85" s="247"/>
      <c r="T85" s="275"/>
      <c r="U85" s="275"/>
      <c r="V85" s="275"/>
      <c r="W85" s="328"/>
      <c r="X85" s="392"/>
      <c r="Y85" s="393">
        <f>AVERAGE(Y75:Y84)</f>
        <v>0.90051101321585902</v>
      </c>
      <c r="Z85" s="329"/>
      <c r="AA85" s="278"/>
      <c r="AB85" s="281"/>
    </row>
    <row r="86" spans="1:28" s="110" customFormat="1" ht="92.25" customHeight="1" x14ac:dyDescent="0.25">
      <c r="A86" s="145" t="s">
        <v>24</v>
      </c>
      <c r="B86" s="146" t="s">
        <v>51</v>
      </c>
      <c r="C86" s="547" t="s">
        <v>57</v>
      </c>
      <c r="D86" s="146" t="s">
        <v>237</v>
      </c>
      <c r="E86" s="147">
        <v>0.23053403746885598</v>
      </c>
      <c r="F86" s="146">
        <v>2</v>
      </c>
      <c r="G86" s="146" t="s">
        <v>238</v>
      </c>
      <c r="H86" s="148"/>
      <c r="I86" s="143" t="s">
        <v>341</v>
      </c>
      <c r="J86" s="547">
        <v>296106</v>
      </c>
      <c r="K86" s="487" t="s">
        <v>382</v>
      </c>
      <c r="L86" s="149"/>
      <c r="M86" s="149"/>
      <c r="N86" s="915">
        <v>0.05</v>
      </c>
      <c r="O86" s="915">
        <v>0.05</v>
      </c>
      <c r="P86" s="402">
        <v>20</v>
      </c>
      <c r="Q86" s="486">
        <v>0.82</v>
      </c>
      <c r="R86" s="256" t="s">
        <v>383</v>
      </c>
      <c r="S86" s="590" t="s">
        <v>389</v>
      </c>
      <c r="T86" s="145"/>
      <c r="U86" s="145"/>
      <c r="V86" s="143">
        <v>2</v>
      </c>
      <c r="W86" s="143"/>
      <c r="X86" s="401">
        <v>2</v>
      </c>
      <c r="Y86" s="551">
        <v>1</v>
      </c>
      <c r="Z86" s="143" t="s">
        <v>390</v>
      </c>
      <c r="AA86" s="150" t="s">
        <v>391</v>
      </c>
      <c r="AB86" s="940" t="s">
        <v>799</v>
      </c>
    </row>
    <row r="87" spans="1:28" s="110" customFormat="1" ht="191.25" customHeight="1" x14ac:dyDescent="0.25">
      <c r="A87" s="145" t="s">
        <v>24</v>
      </c>
      <c r="B87" s="146" t="s">
        <v>51</v>
      </c>
      <c r="C87" s="547" t="s">
        <v>57</v>
      </c>
      <c r="D87" s="146" t="s">
        <v>237</v>
      </c>
      <c r="E87" s="147">
        <v>0.23053403746885598</v>
      </c>
      <c r="F87" s="146">
        <v>2</v>
      </c>
      <c r="G87" s="146" t="s">
        <v>238</v>
      </c>
      <c r="H87" s="148"/>
      <c r="I87" s="143" t="s">
        <v>341</v>
      </c>
      <c r="J87" s="547">
        <v>296106</v>
      </c>
      <c r="K87" s="896" t="s">
        <v>704</v>
      </c>
      <c r="L87" s="152"/>
      <c r="M87" s="152"/>
      <c r="N87" s="916"/>
      <c r="O87" s="916"/>
      <c r="P87" s="951">
        <v>0.9</v>
      </c>
      <c r="Q87" s="951">
        <v>0.9</v>
      </c>
      <c r="R87" s="965" t="s">
        <v>384</v>
      </c>
      <c r="S87" s="591" t="s">
        <v>385</v>
      </c>
      <c r="T87" s="145"/>
      <c r="U87" s="143"/>
      <c r="V87" s="143"/>
      <c r="W87" s="143">
        <v>1</v>
      </c>
      <c r="X87" s="396">
        <v>0.8</v>
      </c>
      <c r="Y87" s="396">
        <v>0.8</v>
      </c>
      <c r="Z87" s="143" t="s">
        <v>390</v>
      </c>
      <c r="AA87" s="150" t="s">
        <v>391</v>
      </c>
      <c r="AB87" s="941"/>
    </row>
    <row r="88" spans="1:28" s="110" customFormat="1" ht="92.25" customHeight="1" x14ac:dyDescent="0.25">
      <c r="A88" s="145" t="s">
        <v>24</v>
      </c>
      <c r="B88" s="146" t="s">
        <v>51</v>
      </c>
      <c r="C88" s="547" t="s">
        <v>57</v>
      </c>
      <c r="D88" s="146" t="s">
        <v>237</v>
      </c>
      <c r="E88" s="147">
        <v>0.23053403746885598</v>
      </c>
      <c r="F88" s="146">
        <v>2</v>
      </c>
      <c r="G88" s="146" t="s">
        <v>238</v>
      </c>
      <c r="H88" s="148"/>
      <c r="I88" s="143" t="s">
        <v>341</v>
      </c>
      <c r="J88" s="547">
        <v>296106</v>
      </c>
      <c r="K88" s="897"/>
      <c r="L88" s="152"/>
      <c r="M88" s="152"/>
      <c r="N88" s="916"/>
      <c r="O88" s="916"/>
      <c r="P88" s="953"/>
      <c r="Q88" s="953"/>
      <c r="R88" s="966"/>
      <c r="S88" s="591" t="s">
        <v>386</v>
      </c>
      <c r="T88" s="153"/>
      <c r="U88" s="154"/>
      <c r="V88" s="143"/>
      <c r="W88" s="143">
        <v>1</v>
      </c>
      <c r="X88" s="396">
        <v>0.8</v>
      </c>
      <c r="Y88" s="396">
        <v>0.8</v>
      </c>
      <c r="Z88" s="143" t="s">
        <v>390</v>
      </c>
      <c r="AA88" s="150" t="s">
        <v>391</v>
      </c>
      <c r="AB88" s="941"/>
    </row>
    <row r="89" spans="1:28" s="110" customFormat="1" ht="92.25" customHeight="1" x14ac:dyDescent="0.25">
      <c r="A89" s="145" t="s">
        <v>24</v>
      </c>
      <c r="B89" s="146" t="s">
        <v>51</v>
      </c>
      <c r="C89" s="547" t="s">
        <v>57</v>
      </c>
      <c r="D89" s="146" t="s">
        <v>237</v>
      </c>
      <c r="E89" s="147">
        <v>0.23053403746885598</v>
      </c>
      <c r="F89" s="146">
        <v>2</v>
      </c>
      <c r="G89" s="146" t="s">
        <v>238</v>
      </c>
      <c r="H89" s="148"/>
      <c r="I89" s="143" t="s">
        <v>341</v>
      </c>
      <c r="J89" s="547">
        <v>296106</v>
      </c>
      <c r="K89" s="897"/>
      <c r="L89" s="152"/>
      <c r="M89" s="152"/>
      <c r="N89" s="916"/>
      <c r="O89" s="916"/>
      <c r="P89" s="953"/>
      <c r="Q89" s="953"/>
      <c r="R89" s="966"/>
      <c r="S89" s="591" t="s">
        <v>387</v>
      </c>
      <c r="T89" s="153"/>
      <c r="U89" s="154"/>
      <c r="V89" s="143"/>
      <c r="W89" s="143">
        <v>1</v>
      </c>
      <c r="X89" s="397">
        <v>1</v>
      </c>
      <c r="Y89" s="396">
        <v>1</v>
      </c>
      <c r="Z89" s="143" t="s">
        <v>390</v>
      </c>
      <c r="AA89" s="150" t="s">
        <v>391</v>
      </c>
      <c r="AB89" s="941"/>
    </row>
    <row r="90" spans="1:28" s="110" customFormat="1" ht="92.25" customHeight="1" x14ac:dyDescent="0.25">
      <c r="A90" s="145" t="s">
        <v>24</v>
      </c>
      <c r="B90" s="146" t="s">
        <v>51</v>
      </c>
      <c r="C90" s="547" t="s">
        <v>57</v>
      </c>
      <c r="D90" s="146" t="s">
        <v>237</v>
      </c>
      <c r="E90" s="147">
        <v>0.23053403746885598</v>
      </c>
      <c r="F90" s="146">
        <v>2</v>
      </c>
      <c r="G90" s="146" t="s">
        <v>238</v>
      </c>
      <c r="H90" s="148"/>
      <c r="I90" s="143" t="s">
        <v>341</v>
      </c>
      <c r="J90" s="547">
        <v>296106</v>
      </c>
      <c r="K90" s="898"/>
      <c r="L90" s="248"/>
      <c r="M90" s="248"/>
      <c r="N90" s="917"/>
      <c r="O90" s="917"/>
      <c r="P90" s="952"/>
      <c r="Q90" s="952"/>
      <c r="R90" s="967"/>
      <c r="S90" s="591" t="s">
        <v>388</v>
      </c>
      <c r="T90" s="153"/>
      <c r="U90" s="143"/>
      <c r="V90" s="143"/>
      <c r="W90" s="143">
        <v>1</v>
      </c>
      <c r="X90" s="397">
        <v>1</v>
      </c>
      <c r="Y90" s="396">
        <v>1</v>
      </c>
      <c r="Z90" s="143" t="s">
        <v>390</v>
      </c>
      <c r="AA90" s="150" t="s">
        <v>391</v>
      </c>
      <c r="AB90" s="942"/>
    </row>
    <row r="91" spans="1:28" s="110" customFormat="1" ht="137.25" customHeight="1" x14ac:dyDescent="0.25">
      <c r="A91" s="145" t="s">
        <v>24</v>
      </c>
      <c r="B91" s="146" t="s">
        <v>51</v>
      </c>
      <c r="C91" s="547" t="s">
        <v>57</v>
      </c>
      <c r="D91" s="146" t="s">
        <v>237</v>
      </c>
      <c r="E91" s="147"/>
      <c r="F91" s="211">
        <v>2</v>
      </c>
      <c r="G91" s="211" t="s">
        <v>238</v>
      </c>
      <c r="H91" s="151"/>
      <c r="I91" s="221" t="s">
        <v>341</v>
      </c>
      <c r="J91" s="547">
        <v>296106</v>
      </c>
      <c r="K91" s="488" t="s">
        <v>641</v>
      </c>
      <c r="L91" s="211"/>
      <c r="M91" s="211"/>
      <c r="N91" s="211"/>
      <c r="O91" s="211"/>
      <c r="P91" s="395">
        <v>0.85</v>
      </c>
      <c r="Q91" s="395">
        <v>1</v>
      </c>
      <c r="R91" s="211" t="s">
        <v>384</v>
      </c>
      <c r="S91" s="591" t="s">
        <v>392</v>
      </c>
      <c r="T91" s="145"/>
      <c r="U91" s="145"/>
      <c r="V91" s="143"/>
      <c r="W91" s="143">
        <v>1</v>
      </c>
      <c r="X91" s="397">
        <v>0.85</v>
      </c>
      <c r="Y91" s="396">
        <v>0.85</v>
      </c>
      <c r="Z91" s="143" t="s">
        <v>390</v>
      </c>
      <c r="AA91" s="150" t="s">
        <v>391</v>
      </c>
      <c r="AB91" s="489" t="s">
        <v>800</v>
      </c>
    </row>
    <row r="92" spans="1:28" s="110" customFormat="1" ht="153.75" customHeight="1" x14ac:dyDescent="0.25">
      <c r="A92" s="145" t="s">
        <v>24</v>
      </c>
      <c r="B92" s="146" t="s">
        <v>51</v>
      </c>
      <c r="C92" s="547" t="s">
        <v>57</v>
      </c>
      <c r="D92" s="146" t="s">
        <v>237</v>
      </c>
      <c r="E92" s="147"/>
      <c r="F92" s="64">
        <v>2</v>
      </c>
      <c r="G92" s="249" t="s">
        <v>342</v>
      </c>
      <c r="H92" s="250"/>
      <c r="I92" s="251" t="s">
        <v>341</v>
      </c>
      <c r="J92" s="547">
        <v>296106</v>
      </c>
      <c r="K92" s="630" t="s">
        <v>343</v>
      </c>
      <c r="L92" s="149"/>
      <c r="M92" s="252"/>
      <c r="N92" s="253"/>
      <c r="O92" s="253"/>
      <c r="P92" s="951">
        <v>0.8</v>
      </c>
      <c r="Q92" s="951">
        <v>0.8</v>
      </c>
      <c r="R92" s="145" t="s">
        <v>384</v>
      </c>
      <c r="S92" s="590" t="s">
        <v>393</v>
      </c>
      <c r="T92" s="145"/>
      <c r="U92" s="145"/>
      <c r="V92" s="145"/>
      <c r="W92" s="145" t="s">
        <v>394</v>
      </c>
      <c r="X92" s="398">
        <v>1</v>
      </c>
      <c r="Y92" s="396">
        <v>1</v>
      </c>
      <c r="Z92" s="143" t="s">
        <v>390</v>
      </c>
      <c r="AA92" s="150" t="s">
        <v>391</v>
      </c>
      <c r="AB92" s="940" t="s">
        <v>705</v>
      </c>
    </row>
    <row r="93" spans="1:28" s="110" customFormat="1" ht="143.25" customHeight="1" x14ac:dyDescent="0.25">
      <c r="A93" s="145" t="s">
        <v>24</v>
      </c>
      <c r="B93" s="146" t="s">
        <v>51</v>
      </c>
      <c r="C93" s="547" t="s">
        <v>57</v>
      </c>
      <c r="D93" s="146" t="s">
        <v>237</v>
      </c>
      <c r="E93" s="147"/>
      <c r="F93" s="546">
        <v>2</v>
      </c>
      <c r="G93" s="249" t="s">
        <v>342</v>
      </c>
      <c r="H93" s="250"/>
      <c r="I93" s="251" t="s">
        <v>341</v>
      </c>
      <c r="J93" s="547">
        <v>296106</v>
      </c>
      <c r="K93" s="632"/>
      <c r="L93" s="152"/>
      <c r="M93" s="254"/>
      <c r="N93" s="255"/>
      <c r="O93" s="255"/>
      <c r="P93" s="952"/>
      <c r="Q93" s="952"/>
      <c r="R93" s="145" t="s">
        <v>384</v>
      </c>
      <c r="S93" s="590" t="s">
        <v>395</v>
      </c>
      <c r="T93" s="145"/>
      <c r="U93" s="145"/>
      <c r="V93" s="143"/>
      <c r="W93" s="143">
        <v>1</v>
      </c>
      <c r="X93" s="396">
        <v>0.6</v>
      </c>
      <c r="Y93" s="396">
        <v>0.6</v>
      </c>
      <c r="Z93" s="143" t="s">
        <v>390</v>
      </c>
      <c r="AA93" s="150" t="s">
        <v>391</v>
      </c>
      <c r="AB93" s="942"/>
    </row>
    <row r="94" spans="1:28" s="110" customFormat="1" ht="92.25" customHeight="1" x14ac:dyDescent="0.25">
      <c r="A94" s="140" t="s">
        <v>24</v>
      </c>
      <c r="B94" s="208" t="s">
        <v>51</v>
      </c>
      <c r="C94" s="208" t="s">
        <v>57</v>
      </c>
      <c r="D94" s="141" t="s">
        <v>344</v>
      </c>
      <c r="E94" s="113">
        <v>0.63734637844003694</v>
      </c>
      <c r="F94" s="208">
        <v>2</v>
      </c>
      <c r="G94" s="115" t="s">
        <v>213</v>
      </c>
      <c r="H94" s="217"/>
      <c r="I94" s="141" t="s">
        <v>345</v>
      </c>
      <c r="J94" s="548">
        <v>296055</v>
      </c>
      <c r="K94" s="622" t="s">
        <v>346</v>
      </c>
      <c r="L94" s="651"/>
      <c r="M94" s="651"/>
      <c r="N94" s="651"/>
      <c r="O94" s="899">
        <v>3</v>
      </c>
      <c r="P94" s="964">
        <v>6</v>
      </c>
      <c r="Q94" s="962">
        <v>1</v>
      </c>
      <c r="R94" s="141" t="s">
        <v>228</v>
      </c>
      <c r="S94" s="491" t="s">
        <v>347</v>
      </c>
      <c r="T94" s="553"/>
      <c r="U94" s="553">
        <v>1</v>
      </c>
      <c r="V94" s="553">
        <v>1</v>
      </c>
      <c r="W94" s="553">
        <v>1</v>
      </c>
      <c r="X94" s="398">
        <v>0</v>
      </c>
      <c r="Y94" s="396">
        <v>0</v>
      </c>
      <c r="Z94" s="38" t="s">
        <v>397</v>
      </c>
      <c r="AA94" s="543" t="s">
        <v>820</v>
      </c>
      <c r="AB94" s="870" t="s">
        <v>805</v>
      </c>
    </row>
    <row r="95" spans="1:28" s="110" customFormat="1" ht="92.25" customHeight="1" x14ac:dyDescent="0.25">
      <c r="A95" s="140" t="s">
        <v>24</v>
      </c>
      <c r="B95" s="208" t="s">
        <v>51</v>
      </c>
      <c r="C95" s="208" t="s">
        <v>57</v>
      </c>
      <c r="D95" s="141" t="s">
        <v>344</v>
      </c>
      <c r="E95" s="113">
        <v>0.63734637844003694</v>
      </c>
      <c r="F95" s="208">
        <v>2</v>
      </c>
      <c r="G95" s="115" t="s">
        <v>213</v>
      </c>
      <c r="H95" s="217"/>
      <c r="I95" s="141" t="s">
        <v>345</v>
      </c>
      <c r="J95" s="548">
        <v>296055</v>
      </c>
      <c r="K95" s="623"/>
      <c r="L95" s="669"/>
      <c r="M95" s="669"/>
      <c r="N95" s="669"/>
      <c r="O95" s="900"/>
      <c r="P95" s="955"/>
      <c r="Q95" s="963"/>
      <c r="R95" s="209" t="s">
        <v>348</v>
      </c>
      <c r="S95" s="45" t="s">
        <v>373</v>
      </c>
      <c r="T95" s="553"/>
      <c r="U95" s="553"/>
      <c r="V95" s="553">
        <v>1</v>
      </c>
      <c r="W95" s="553">
        <v>1</v>
      </c>
      <c r="X95" s="398">
        <v>1</v>
      </c>
      <c r="Y95" s="396">
        <v>1</v>
      </c>
      <c r="Z95" s="38" t="s">
        <v>397</v>
      </c>
      <c r="AA95" s="543" t="s">
        <v>820</v>
      </c>
      <c r="AB95" s="871"/>
    </row>
    <row r="96" spans="1:28" s="58" customFormat="1" ht="156.75" x14ac:dyDescent="0.2">
      <c r="A96" s="140" t="s">
        <v>24</v>
      </c>
      <c r="B96" s="208" t="s">
        <v>51</v>
      </c>
      <c r="C96" s="208" t="s">
        <v>57</v>
      </c>
      <c r="D96" s="141" t="s">
        <v>344</v>
      </c>
      <c r="E96" s="113">
        <v>0.63734637844003694</v>
      </c>
      <c r="F96" s="208">
        <v>2</v>
      </c>
      <c r="G96" s="115" t="s">
        <v>213</v>
      </c>
      <c r="H96" s="217"/>
      <c r="I96" s="141" t="s">
        <v>345</v>
      </c>
      <c r="J96" s="548">
        <v>296055</v>
      </c>
      <c r="K96" s="623"/>
      <c r="L96" s="669"/>
      <c r="M96" s="669"/>
      <c r="N96" s="669"/>
      <c r="O96" s="900"/>
      <c r="P96" s="955"/>
      <c r="Q96" s="963"/>
      <c r="R96" s="959" t="s">
        <v>374</v>
      </c>
      <c r="S96" s="45" t="s">
        <v>375</v>
      </c>
      <c r="T96" s="554"/>
      <c r="U96" s="554"/>
      <c r="V96" s="554">
        <v>1</v>
      </c>
      <c r="W96" s="554">
        <v>1</v>
      </c>
      <c r="X96" s="398">
        <v>1</v>
      </c>
      <c r="Y96" s="396">
        <v>1</v>
      </c>
      <c r="Z96" s="38" t="s">
        <v>397</v>
      </c>
      <c r="AA96" s="543" t="s">
        <v>820</v>
      </c>
      <c r="AB96" s="871"/>
    </row>
    <row r="97" spans="1:28" s="44" customFormat="1" ht="156.75" x14ac:dyDescent="0.2">
      <c r="A97" s="140" t="s">
        <v>24</v>
      </c>
      <c r="B97" s="208" t="s">
        <v>51</v>
      </c>
      <c r="C97" s="208" t="s">
        <v>57</v>
      </c>
      <c r="D97" s="141" t="s">
        <v>344</v>
      </c>
      <c r="E97" s="113">
        <v>0.63734637844003694</v>
      </c>
      <c r="F97" s="208">
        <v>2</v>
      </c>
      <c r="G97" s="115" t="s">
        <v>213</v>
      </c>
      <c r="H97" s="217"/>
      <c r="I97" s="141" t="s">
        <v>345</v>
      </c>
      <c r="J97" s="548">
        <v>296055</v>
      </c>
      <c r="K97" s="623"/>
      <c r="L97" s="669"/>
      <c r="M97" s="669"/>
      <c r="N97" s="669"/>
      <c r="O97" s="900"/>
      <c r="P97" s="955"/>
      <c r="Q97" s="963"/>
      <c r="R97" s="960"/>
      <c r="S97" s="592" t="s">
        <v>376</v>
      </c>
      <c r="T97" s="554"/>
      <c r="U97" s="554"/>
      <c r="V97" s="554">
        <v>1</v>
      </c>
      <c r="W97" s="554">
        <v>1</v>
      </c>
      <c r="X97" s="398">
        <v>1</v>
      </c>
      <c r="Y97" s="396">
        <v>1</v>
      </c>
      <c r="Z97" s="38" t="s">
        <v>397</v>
      </c>
      <c r="AA97" s="543" t="s">
        <v>820</v>
      </c>
      <c r="AB97" s="871"/>
    </row>
    <row r="98" spans="1:28" s="110" customFormat="1" ht="92.25" customHeight="1" x14ac:dyDescent="0.25">
      <c r="A98" s="140" t="s">
        <v>24</v>
      </c>
      <c r="B98" s="208" t="s">
        <v>51</v>
      </c>
      <c r="C98" s="208" t="s">
        <v>57</v>
      </c>
      <c r="D98" s="141" t="s">
        <v>344</v>
      </c>
      <c r="E98" s="113">
        <v>0.63734637844003694</v>
      </c>
      <c r="F98" s="208">
        <v>2</v>
      </c>
      <c r="G98" s="115" t="s">
        <v>213</v>
      </c>
      <c r="H98" s="217"/>
      <c r="I98" s="141" t="s">
        <v>345</v>
      </c>
      <c r="J98" s="548">
        <v>296055</v>
      </c>
      <c r="K98" s="623"/>
      <c r="L98" s="669"/>
      <c r="M98" s="669"/>
      <c r="N98" s="669"/>
      <c r="O98" s="900"/>
      <c r="P98" s="955"/>
      <c r="Q98" s="963"/>
      <c r="R98" s="960"/>
      <c r="S98" s="491" t="s">
        <v>377</v>
      </c>
      <c r="T98" s="554"/>
      <c r="U98" s="554"/>
      <c r="V98" s="554">
        <v>1</v>
      </c>
      <c r="W98" s="554">
        <v>1</v>
      </c>
      <c r="X98" s="398">
        <v>1</v>
      </c>
      <c r="Y98" s="396">
        <v>1</v>
      </c>
      <c r="Z98" s="38" t="s">
        <v>397</v>
      </c>
      <c r="AA98" s="543" t="s">
        <v>820</v>
      </c>
      <c r="AB98" s="871"/>
    </row>
    <row r="99" spans="1:28" s="110" customFormat="1" ht="92.25" customHeight="1" x14ac:dyDescent="0.25">
      <c r="A99" s="140" t="s">
        <v>24</v>
      </c>
      <c r="B99" s="208" t="s">
        <v>51</v>
      </c>
      <c r="C99" s="208" t="s">
        <v>57</v>
      </c>
      <c r="D99" s="141" t="s">
        <v>344</v>
      </c>
      <c r="E99" s="113">
        <v>0.63734637844003694</v>
      </c>
      <c r="F99" s="208">
        <v>2</v>
      </c>
      <c r="G99" s="115" t="s">
        <v>213</v>
      </c>
      <c r="H99" s="217"/>
      <c r="I99" s="141" t="s">
        <v>345</v>
      </c>
      <c r="J99" s="548">
        <v>296055</v>
      </c>
      <c r="K99" s="623"/>
      <c r="L99" s="669"/>
      <c r="M99" s="669"/>
      <c r="N99" s="669"/>
      <c r="O99" s="900"/>
      <c r="P99" s="955"/>
      <c r="Q99" s="963"/>
      <c r="R99" s="960"/>
      <c r="S99" s="45" t="s">
        <v>378</v>
      </c>
      <c r="T99" s="554"/>
      <c r="U99" s="554">
        <v>1</v>
      </c>
      <c r="V99" s="554">
        <v>1</v>
      </c>
      <c r="W99" s="554">
        <v>1</v>
      </c>
      <c r="X99" s="398">
        <v>1</v>
      </c>
      <c r="Y99" s="396">
        <v>1</v>
      </c>
      <c r="Z99" s="38" t="s">
        <v>397</v>
      </c>
      <c r="AA99" s="543" t="s">
        <v>820</v>
      </c>
      <c r="AB99" s="871"/>
    </row>
    <row r="100" spans="1:28" s="58" customFormat="1" ht="156.75" x14ac:dyDescent="0.2">
      <c r="A100" s="140" t="s">
        <v>24</v>
      </c>
      <c r="B100" s="208" t="s">
        <v>51</v>
      </c>
      <c r="C100" s="208" t="s">
        <v>57</v>
      </c>
      <c r="D100" s="141" t="s">
        <v>344</v>
      </c>
      <c r="E100" s="113">
        <v>0.63734637844003694</v>
      </c>
      <c r="F100" s="208">
        <v>2</v>
      </c>
      <c r="G100" s="115" t="s">
        <v>213</v>
      </c>
      <c r="H100" s="217"/>
      <c r="I100" s="141" t="s">
        <v>345</v>
      </c>
      <c r="J100" s="548">
        <v>296055</v>
      </c>
      <c r="K100" s="623"/>
      <c r="L100" s="669"/>
      <c r="M100" s="669"/>
      <c r="N100" s="669"/>
      <c r="O100" s="900"/>
      <c r="P100" s="955"/>
      <c r="Q100" s="963"/>
      <c r="R100" s="960"/>
      <c r="S100" s="45" t="s">
        <v>379</v>
      </c>
      <c r="T100" s="240"/>
      <c r="U100" s="240"/>
      <c r="V100" s="554">
        <v>1</v>
      </c>
      <c r="W100" s="554">
        <v>1</v>
      </c>
      <c r="X100" s="398">
        <v>1</v>
      </c>
      <c r="Y100" s="396">
        <v>1</v>
      </c>
      <c r="Z100" s="38" t="s">
        <v>397</v>
      </c>
      <c r="AA100" s="543" t="s">
        <v>820</v>
      </c>
      <c r="AB100" s="871"/>
    </row>
    <row r="101" spans="1:28" s="58" customFormat="1" ht="156.75" x14ac:dyDescent="0.2">
      <c r="A101" s="140" t="s">
        <v>24</v>
      </c>
      <c r="B101" s="208" t="s">
        <v>51</v>
      </c>
      <c r="C101" s="208" t="s">
        <v>57</v>
      </c>
      <c r="D101" s="141" t="s">
        <v>344</v>
      </c>
      <c r="E101" s="113">
        <v>0.63734637844003694</v>
      </c>
      <c r="F101" s="208">
        <v>2</v>
      </c>
      <c r="G101" s="115" t="s">
        <v>213</v>
      </c>
      <c r="H101" s="217"/>
      <c r="I101" s="141" t="s">
        <v>345</v>
      </c>
      <c r="J101" s="548">
        <v>296055</v>
      </c>
      <c r="K101" s="623"/>
      <c r="L101" s="669"/>
      <c r="M101" s="669"/>
      <c r="N101" s="669"/>
      <c r="O101" s="900"/>
      <c r="P101" s="955"/>
      <c r="Q101" s="963"/>
      <c r="R101" s="960"/>
      <c r="S101" s="45" t="s">
        <v>380</v>
      </c>
      <c r="T101" s="240"/>
      <c r="U101" s="240"/>
      <c r="V101" s="554">
        <v>1</v>
      </c>
      <c r="W101" s="554">
        <v>1</v>
      </c>
      <c r="X101" s="398">
        <v>1</v>
      </c>
      <c r="Y101" s="396">
        <v>1</v>
      </c>
      <c r="Z101" s="38" t="s">
        <v>397</v>
      </c>
      <c r="AA101" s="543" t="s">
        <v>820</v>
      </c>
      <c r="AB101" s="871"/>
    </row>
    <row r="102" spans="1:28" s="58" customFormat="1" ht="157.5" thickBot="1" x14ac:dyDescent="0.25">
      <c r="A102" s="140" t="s">
        <v>24</v>
      </c>
      <c r="B102" s="208" t="s">
        <v>51</v>
      </c>
      <c r="C102" s="208" t="s">
        <v>57</v>
      </c>
      <c r="D102" s="141" t="s">
        <v>344</v>
      </c>
      <c r="E102" s="113">
        <v>0.63734637844003694</v>
      </c>
      <c r="F102" s="208">
        <v>2</v>
      </c>
      <c r="G102" s="115" t="s">
        <v>213</v>
      </c>
      <c r="H102" s="217"/>
      <c r="I102" s="141" t="s">
        <v>345</v>
      </c>
      <c r="J102" s="553">
        <v>296055</v>
      </c>
      <c r="K102" s="624"/>
      <c r="L102" s="652"/>
      <c r="M102" s="652"/>
      <c r="N102" s="652"/>
      <c r="O102" s="901"/>
      <c r="P102" s="955"/>
      <c r="Q102" s="963"/>
      <c r="R102" s="961"/>
      <c r="S102" s="45" t="s">
        <v>381</v>
      </c>
      <c r="T102" s="553"/>
      <c r="U102" s="553"/>
      <c r="V102" s="553">
        <v>1</v>
      </c>
      <c r="W102" s="553">
        <v>1</v>
      </c>
      <c r="X102" s="397">
        <v>0.5</v>
      </c>
      <c r="Y102" s="550">
        <v>0.5</v>
      </c>
      <c r="Z102" s="38" t="s">
        <v>397</v>
      </c>
      <c r="AA102" s="543" t="s">
        <v>820</v>
      </c>
      <c r="AB102" s="872"/>
    </row>
    <row r="103" spans="1:28" s="58" customFormat="1" ht="15.75" thickBot="1" x14ac:dyDescent="0.25">
      <c r="A103" s="155"/>
      <c r="B103" s="144"/>
      <c r="C103" s="156"/>
      <c r="D103" s="157"/>
      <c r="E103" s="144"/>
      <c r="F103" s="157"/>
      <c r="G103" s="144"/>
      <c r="H103" s="158"/>
      <c r="I103" s="159"/>
      <c r="J103" s="159"/>
      <c r="K103" s="160"/>
      <c r="L103" s="161"/>
      <c r="M103" s="161"/>
      <c r="N103" s="161"/>
      <c r="O103" s="161"/>
      <c r="P103" s="404"/>
      <c r="Q103" s="405">
        <f>AVERAGE(Q53:Q62,Q86:Q102,Q50)</f>
        <v>0.81699999999999995</v>
      </c>
      <c r="R103" s="144"/>
      <c r="S103" s="162"/>
      <c r="T103" s="163"/>
      <c r="U103" s="163"/>
      <c r="V103" s="163"/>
      <c r="W103" s="163"/>
      <c r="X103" s="403"/>
      <c r="Y103" s="391">
        <f>AVERAGE(Y53:Y62,Y86:Y102,Y50)</f>
        <v>0.74157233358110852</v>
      </c>
      <c r="Z103" s="165"/>
      <c r="AA103" s="165"/>
      <c r="AB103" s="110"/>
    </row>
    <row r="104" spans="1:28" s="58" customFormat="1" x14ac:dyDescent="0.2">
      <c r="A104" s="155"/>
      <c r="B104" s="144"/>
      <c r="C104" s="156"/>
      <c r="D104" s="157"/>
      <c r="E104" s="144"/>
      <c r="F104" s="157"/>
      <c r="G104" s="144"/>
      <c r="H104" s="158"/>
      <c r="I104" s="159"/>
      <c r="J104" s="159"/>
      <c r="K104" s="160"/>
      <c r="L104" s="161"/>
      <c r="M104" s="161"/>
      <c r="N104" s="161"/>
      <c r="O104" s="161"/>
      <c r="P104" s="161"/>
      <c r="Q104" s="161"/>
      <c r="R104" s="144"/>
      <c r="S104" s="162"/>
      <c r="T104" s="163"/>
      <c r="U104" s="163"/>
      <c r="V104" s="163"/>
      <c r="W104" s="163"/>
      <c r="X104" s="164"/>
      <c r="Y104" s="164"/>
      <c r="Z104" s="165"/>
      <c r="AA104" s="165"/>
      <c r="AB104" s="110"/>
    </row>
    <row r="105" spans="1:28" s="58" customFormat="1" x14ac:dyDescent="0.2">
      <c r="A105" s="155"/>
      <c r="B105" s="144"/>
      <c r="C105" s="156"/>
      <c r="D105" s="157"/>
      <c r="E105" s="144"/>
      <c r="F105" s="157"/>
      <c r="G105" s="144"/>
      <c r="H105" s="158"/>
      <c r="I105" s="159"/>
      <c r="J105" s="159"/>
      <c r="K105" s="160"/>
      <c r="L105" s="161"/>
      <c r="M105" s="161"/>
      <c r="N105" s="161"/>
      <c r="O105" s="161"/>
      <c r="P105" s="161"/>
      <c r="Q105" s="161"/>
      <c r="R105" s="144"/>
      <c r="S105" s="162"/>
      <c r="T105" s="163"/>
      <c r="U105" s="163"/>
      <c r="V105" s="163"/>
      <c r="W105" s="163"/>
      <c r="X105" s="164"/>
      <c r="Y105" s="164"/>
      <c r="Z105" s="165"/>
      <c r="AA105" s="165"/>
      <c r="AB105" s="110"/>
    </row>
    <row r="107" spans="1:28" ht="15" x14ac:dyDescent="0.25">
      <c r="A107" s="807" t="s">
        <v>303</v>
      </c>
      <c r="B107" s="807"/>
      <c r="C107" s="549" t="s">
        <v>309</v>
      </c>
      <c r="D107" s="549" t="s">
        <v>840</v>
      </c>
      <c r="AB107" s="318"/>
    </row>
    <row r="108" spans="1:28" ht="15" x14ac:dyDescent="0.25">
      <c r="A108" s="807" t="s">
        <v>674</v>
      </c>
      <c r="B108" s="807"/>
      <c r="C108" s="577">
        <f>AVERAGE(C109,C112,C113,C114,C118)</f>
        <v>0.89210833333333339</v>
      </c>
      <c r="D108" s="577">
        <f>AVERAGE(D109:D118)</f>
        <v>0.7683093114998617</v>
      </c>
      <c r="AB108" s="318"/>
    </row>
    <row r="109" spans="1:28" ht="15" x14ac:dyDescent="0.25">
      <c r="A109" s="895" t="s">
        <v>190</v>
      </c>
      <c r="B109" s="895"/>
      <c r="C109" s="578">
        <f>Q25</f>
        <v>0.91999999999999993</v>
      </c>
      <c r="D109" s="595">
        <f xml:space="preserve"> Y25</f>
        <v>0.42081538461538465</v>
      </c>
      <c r="AB109" s="318"/>
    </row>
    <row r="110" spans="1:28" ht="14.25" hidden="1" customHeight="1" x14ac:dyDescent="0.25">
      <c r="A110" s="889" t="s">
        <v>304</v>
      </c>
      <c r="B110" s="890"/>
      <c r="C110" s="579">
        <f>P64</f>
        <v>0.1</v>
      </c>
      <c r="D110" s="549"/>
      <c r="AB110" s="318"/>
    </row>
    <row r="111" spans="1:28" ht="14.25" hidden="1" customHeight="1" x14ac:dyDescent="0.2">
      <c r="A111" s="891" t="s">
        <v>305</v>
      </c>
      <c r="B111" s="892"/>
      <c r="C111" s="579">
        <f>P39</f>
        <v>0</v>
      </c>
      <c r="D111" s="596"/>
      <c r="L111" s="33">
        <f>+G112</f>
        <v>0</v>
      </c>
      <c r="AB111" s="318"/>
    </row>
    <row r="112" spans="1:28" ht="15" x14ac:dyDescent="0.25">
      <c r="A112" s="893" t="s">
        <v>306</v>
      </c>
      <c r="B112" s="893"/>
      <c r="C112" s="582">
        <f>Q74</f>
        <v>0.77</v>
      </c>
      <c r="D112" s="597">
        <f>Y74</f>
        <v>0.8843478260869565</v>
      </c>
      <c r="AB112" s="318"/>
    </row>
    <row r="113" spans="1:28" ht="30" customHeight="1" x14ac:dyDescent="0.2">
      <c r="A113" s="894" t="s">
        <v>307</v>
      </c>
      <c r="B113" s="894"/>
      <c r="C113" s="581">
        <f>Q36</f>
        <v>0.99287499999999995</v>
      </c>
      <c r="D113" s="598">
        <f>Y36</f>
        <v>0.89429999999999998</v>
      </c>
      <c r="E113" s="167"/>
      <c r="AB113" s="318"/>
    </row>
    <row r="114" spans="1:28" ht="18" x14ac:dyDescent="0.25">
      <c r="A114" s="887" t="s">
        <v>308</v>
      </c>
      <c r="B114" s="887"/>
      <c r="C114" s="580">
        <f>Q85</f>
        <v>0.96066666666666656</v>
      </c>
      <c r="D114" s="599">
        <f>Y85</f>
        <v>0.90051101321585902</v>
      </c>
      <c r="G114" s="171"/>
      <c r="H114" s="171"/>
      <c r="I114" s="171"/>
      <c r="AB114" s="318"/>
    </row>
    <row r="115" spans="1:28" ht="18" hidden="1" x14ac:dyDescent="0.25">
      <c r="A115" s="888" t="s">
        <v>675</v>
      </c>
      <c r="B115" s="888"/>
      <c r="C115" s="593">
        <f>P39</f>
        <v>0</v>
      </c>
      <c r="D115" s="549"/>
      <c r="G115" s="171"/>
      <c r="H115" s="171"/>
      <c r="I115" s="171"/>
      <c r="AB115" s="318"/>
    </row>
    <row r="116" spans="1:28" ht="18" hidden="1" x14ac:dyDescent="0.25">
      <c r="A116" s="888" t="s">
        <v>676</v>
      </c>
      <c r="B116" s="888"/>
      <c r="C116" s="593">
        <f>P49</f>
        <v>0</v>
      </c>
      <c r="D116" s="549"/>
      <c r="G116" s="171"/>
      <c r="H116" s="171"/>
      <c r="I116" s="171"/>
      <c r="AB116" s="318"/>
    </row>
    <row r="117" spans="1:28" ht="18" hidden="1" x14ac:dyDescent="0.25">
      <c r="A117" s="888" t="s">
        <v>677</v>
      </c>
      <c r="B117" s="888"/>
      <c r="C117" s="593">
        <f>P93</f>
        <v>0</v>
      </c>
      <c r="D117" s="549"/>
      <c r="G117" s="171"/>
      <c r="H117" s="171"/>
      <c r="I117" s="171"/>
      <c r="AB117" s="318"/>
    </row>
    <row r="118" spans="1:28" ht="18" x14ac:dyDescent="0.25">
      <c r="A118" s="905" t="s">
        <v>678</v>
      </c>
      <c r="B118" s="905"/>
      <c r="C118" s="594">
        <f>Q103</f>
        <v>0.81699999999999995</v>
      </c>
      <c r="D118" s="600">
        <f>Y103</f>
        <v>0.74157233358110852</v>
      </c>
      <c r="G118" s="171"/>
      <c r="H118" s="171"/>
      <c r="I118" s="171"/>
      <c r="AB118" s="318"/>
    </row>
    <row r="119" spans="1:28" x14ac:dyDescent="0.2">
      <c r="G119" s="168"/>
      <c r="AB119" s="318"/>
    </row>
    <row r="120" spans="1:28" x14ac:dyDescent="0.2">
      <c r="C120" s="169"/>
      <c r="AB120" s="318"/>
    </row>
    <row r="121" spans="1:28" x14ac:dyDescent="0.2">
      <c r="AB121" s="318"/>
    </row>
  </sheetData>
  <sheetProtection password="F0E9" sheet="1" objects="1" scenarios="1" selectLockedCells="1" sort="0" selectUnlockedCells="1"/>
  <mergeCells count="361">
    <mergeCell ref="Q11:Q17"/>
    <mergeCell ref="Q18:Q21"/>
    <mergeCell ref="Q46:Q47"/>
    <mergeCell ref="N50:N51"/>
    <mergeCell ref="Q53:Q56"/>
    <mergeCell ref="O48:O49"/>
    <mergeCell ref="P27:P28"/>
    <mergeCell ref="Q27:Q28"/>
    <mergeCell ref="P33:P34"/>
    <mergeCell ref="Q33:Q34"/>
    <mergeCell ref="P18:P21"/>
    <mergeCell ref="N18:N21"/>
    <mergeCell ref="O18:O21"/>
    <mergeCell ref="N33:N34"/>
    <mergeCell ref="O33:O34"/>
    <mergeCell ref="N46:N47"/>
    <mergeCell ref="O46:O47"/>
    <mergeCell ref="Q22:Q23"/>
    <mergeCell ref="C82:C84"/>
    <mergeCell ref="C71:C73"/>
    <mergeCell ref="A82:A84"/>
    <mergeCell ref="B82:B84"/>
    <mergeCell ref="C65:C70"/>
    <mergeCell ref="C80:C81"/>
    <mergeCell ref="N11:N17"/>
    <mergeCell ref="O11:O17"/>
    <mergeCell ref="O37:O45"/>
    <mergeCell ref="O71:O73"/>
    <mergeCell ref="N71:N73"/>
    <mergeCell ref="O53:O56"/>
    <mergeCell ref="N37:N45"/>
    <mergeCell ref="C37:C45"/>
    <mergeCell ref="B71:B73"/>
    <mergeCell ref="A37:A45"/>
    <mergeCell ref="B37:B45"/>
    <mergeCell ref="A71:A73"/>
    <mergeCell ref="A65:A70"/>
    <mergeCell ref="B65:B70"/>
    <mergeCell ref="A75:A79"/>
    <mergeCell ref="B75:B79"/>
    <mergeCell ref="A50:A51"/>
    <mergeCell ref="B50:B51"/>
    <mergeCell ref="C50:C51"/>
    <mergeCell ref="A1:AA1"/>
    <mergeCell ref="A2:AA2"/>
    <mergeCell ref="A3:E3"/>
    <mergeCell ref="A4:E4"/>
    <mergeCell ref="F3:AB3"/>
    <mergeCell ref="F4:AB4"/>
    <mergeCell ref="D80:D81"/>
    <mergeCell ref="A33:A34"/>
    <mergeCell ref="B33:B34"/>
    <mergeCell ref="A5:E5"/>
    <mergeCell ref="A6:E6"/>
    <mergeCell ref="A7:E7"/>
    <mergeCell ref="F5:AB5"/>
    <mergeCell ref="F6:AB6"/>
    <mergeCell ref="F7:AB7"/>
    <mergeCell ref="A8:A10"/>
    <mergeCell ref="D33:D34"/>
    <mergeCell ref="E26:E34"/>
    <mergeCell ref="F33:F34"/>
    <mergeCell ref="K33:K34"/>
    <mergeCell ref="U75:U76"/>
    <mergeCell ref="T75:T76"/>
    <mergeCell ref="R68:R70"/>
    <mergeCell ref="O58:O61"/>
    <mergeCell ref="J8:J10"/>
    <mergeCell ref="G80:G81"/>
    <mergeCell ref="H80:H81"/>
    <mergeCell ref="I80:I81"/>
    <mergeCell ref="G82:G84"/>
    <mergeCell ref="F82:F84"/>
    <mergeCell ref="H82:H84"/>
    <mergeCell ref="J27:J28"/>
    <mergeCell ref="G37:G45"/>
    <mergeCell ref="G65:G70"/>
    <mergeCell ref="H65:H70"/>
    <mergeCell ref="I65:I70"/>
    <mergeCell ref="I71:I73"/>
    <mergeCell ref="I82:I84"/>
    <mergeCell ref="I50:I51"/>
    <mergeCell ref="J50:J51"/>
    <mergeCell ref="G50:G51"/>
    <mergeCell ref="H22:H23"/>
    <mergeCell ref="G33:G34"/>
    <mergeCell ref="I33:I34"/>
    <mergeCell ref="J33:J34"/>
    <mergeCell ref="H33:H34"/>
    <mergeCell ref="H71:H73"/>
    <mergeCell ref="Z8:Z10"/>
    <mergeCell ref="AA8:AA10"/>
    <mergeCell ref="W9:W10"/>
    <mergeCell ref="U9:U10"/>
    <mergeCell ref="V9:V10"/>
    <mergeCell ref="T8:X8"/>
    <mergeCell ref="X9:X10"/>
    <mergeCell ref="AB8:AB10"/>
    <mergeCell ref="L9:L10"/>
    <mergeCell ref="M9:M10"/>
    <mergeCell ref="N9:N10"/>
    <mergeCell ref="O9:O10"/>
    <mergeCell ref="R9:R10"/>
    <mergeCell ref="Y9:Y10"/>
    <mergeCell ref="L8:P8"/>
    <mergeCell ref="S9:S10"/>
    <mergeCell ref="T9:T10"/>
    <mergeCell ref="R8:S8"/>
    <mergeCell ref="M11:M17"/>
    <mergeCell ref="L11:L17"/>
    <mergeCell ref="P9:P10"/>
    <mergeCell ref="A11:A17"/>
    <mergeCell ref="B11:B17"/>
    <mergeCell ref="C11:C17"/>
    <mergeCell ref="D11:D17"/>
    <mergeCell ref="E11:E17"/>
    <mergeCell ref="G11:G17"/>
    <mergeCell ref="H11:H17"/>
    <mergeCell ref="I11:I17"/>
    <mergeCell ref="J11:J17"/>
    <mergeCell ref="K11:K17"/>
    <mergeCell ref="F11:F17"/>
    <mergeCell ref="P11:P17"/>
    <mergeCell ref="K8:K10"/>
    <mergeCell ref="B8:B10"/>
    <mergeCell ref="C8:C10"/>
    <mergeCell ref="D8:D10"/>
    <mergeCell ref="E8:E10"/>
    <mergeCell ref="F8:F10"/>
    <mergeCell ref="G8:G10"/>
    <mergeCell ref="H8:H10"/>
    <mergeCell ref="I8:I10"/>
    <mergeCell ref="C33:C34"/>
    <mergeCell ref="L22:L23"/>
    <mergeCell ref="K22:K23"/>
    <mergeCell ref="M33:M34"/>
    <mergeCell ref="N22:N23"/>
    <mergeCell ref="O22:O23"/>
    <mergeCell ref="K18:K21"/>
    <mergeCell ref="A18:A21"/>
    <mergeCell ref="B18:B21"/>
    <mergeCell ref="C18:C21"/>
    <mergeCell ref="D18:D21"/>
    <mergeCell ref="E18:E21"/>
    <mergeCell ref="F18:F21"/>
    <mergeCell ref="M18:M21"/>
    <mergeCell ref="G18:G21"/>
    <mergeCell ref="H18:H21"/>
    <mergeCell ref="I18:I21"/>
    <mergeCell ref="J18:J21"/>
    <mergeCell ref="L18:L21"/>
    <mergeCell ref="M22:M23"/>
    <mergeCell ref="O27:O28"/>
    <mergeCell ref="A22:A23"/>
    <mergeCell ref="B22:B23"/>
    <mergeCell ref="C22:C23"/>
    <mergeCell ref="D46:D49"/>
    <mergeCell ref="E46:E49"/>
    <mergeCell ref="F46:F49"/>
    <mergeCell ref="L37:L45"/>
    <mergeCell ref="M37:M45"/>
    <mergeCell ref="M46:M47"/>
    <mergeCell ref="L46:L47"/>
    <mergeCell ref="L48:L49"/>
    <mergeCell ref="M53:M56"/>
    <mergeCell ref="L50:L51"/>
    <mergeCell ref="M48:M49"/>
    <mergeCell ref="L53:L56"/>
    <mergeCell ref="E22:E23"/>
    <mergeCell ref="F22:F23"/>
    <mergeCell ref="K27:K28"/>
    <mergeCell ref="J22:J23"/>
    <mergeCell ref="L27:L28"/>
    <mergeCell ref="M27:M28"/>
    <mergeCell ref="G22:G23"/>
    <mergeCell ref="E80:E81"/>
    <mergeCell ref="K37:K45"/>
    <mergeCell ref="J46:J47"/>
    <mergeCell ref="I46:I47"/>
    <mergeCell ref="J48:J49"/>
    <mergeCell ref="H48:H49"/>
    <mergeCell ref="I48:I49"/>
    <mergeCell ref="L58:L61"/>
    <mergeCell ref="M58:M61"/>
    <mergeCell ref="L71:L73"/>
    <mergeCell ref="M71:M73"/>
    <mergeCell ref="K80:K81"/>
    <mergeCell ref="K65:K70"/>
    <mergeCell ref="L65:L70"/>
    <mergeCell ref="M65:M70"/>
    <mergeCell ref="E82:E84"/>
    <mergeCell ref="K71:K73"/>
    <mergeCell ref="K75:K79"/>
    <mergeCell ref="L33:L34"/>
    <mergeCell ref="I22:I23"/>
    <mergeCell ref="A25:K25"/>
    <mergeCell ref="N27:N28"/>
    <mergeCell ref="D50:D51"/>
    <mergeCell ref="F50:F51"/>
    <mergeCell ref="F65:F70"/>
    <mergeCell ref="D65:D70"/>
    <mergeCell ref="E65:E70"/>
    <mergeCell ref="K50:K51"/>
    <mergeCell ref="K53:K56"/>
    <mergeCell ref="K58:K61"/>
    <mergeCell ref="D37:D45"/>
    <mergeCell ref="E37:E45"/>
    <mergeCell ref="F37:F45"/>
    <mergeCell ref="K48:K49"/>
    <mergeCell ref="K46:K47"/>
    <mergeCell ref="I37:I45"/>
    <mergeCell ref="J37:J45"/>
    <mergeCell ref="M50:M51"/>
    <mergeCell ref="D22:D23"/>
    <mergeCell ref="N58:N61"/>
    <mergeCell ref="R50:R51"/>
    <mergeCell ref="S50:S51"/>
    <mergeCell ref="U83:U84"/>
    <mergeCell ref="R33:R34"/>
    <mergeCell ref="Q37:Q45"/>
    <mergeCell ref="N80:N81"/>
    <mergeCell ref="O80:O81"/>
    <mergeCell ref="P50:P51"/>
    <mergeCell ref="Q58:Q61"/>
    <mergeCell ref="N48:N49"/>
    <mergeCell ref="N53:N56"/>
    <mergeCell ref="P80:P81"/>
    <mergeCell ref="P82:P84"/>
    <mergeCell ref="N75:N79"/>
    <mergeCell ref="O50:O51"/>
    <mergeCell ref="Q48:Q49"/>
    <mergeCell ref="Q50:Q51"/>
    <mergeCell ref="Q65:Q70"/>
    <mergeCell ref="Q71:Q73"/>
    <mergeCell ref="P71:P73"/>
    <mergeCell ref="N65:N70"/>
    <mergeCell ref="O65:O70"/>
    <mergeCell ref="P65:P70"/>
    <mergeCell ref="X80:X81"/>
    <mergeCell ref="Y75:Y76"/>
    <mergeCell ref="Y77:Y79"/>
    <mergeCell ref="Y80:Y81"/>
    <mergeCell ref="K82:K84"/>
    <mergeCell ref="Q82:Q84"/>
    <mergeCell ref="Q75:Q79"/>
    <mergeCell ref="P75:P79"/>
    <mergeCell ref="M80:M81"/>
    <mergeCell ref="L80:L81"/>
    <mergeCell ref="L75:L79"/>
    <mergeCell ref="M82:M84"/>
    <mergeCell ref="M75:M79"/>
    <mergeCell ref="N82:N84"/>
    <mergeCell ref="W80:W81"/>
    <mergeCell ref="AB94:AB102"/>
    <mergeCell ref="AB71:AB73"/>
    <mergeCell ref="AB75:AB79"/>
    <mergeCell ref="R18:R21"/>
    <mergeCell ref="R96:R102"/>
    <mergeCell ref="Q94:Q102"/>
    <mergeCell ref="P94:P102"/>
    <mergeCell ref="R87:R90"/>
    <mergeCell ref="O86:O90"/>
    <mergeCell ref="Y83:Y84"/>
    <mergeCell ref="W83:W84"/>
    <mergeCell ref="AB80:AB81"/>
    <mergeCell ref="AB82:AB84"/>
    <mergeCell ref="R75:R79"/>
    <mergeCell ref="X83:X84"/>
    <mergeCell ref="T83:T84"/>
    <mergeCell ref="P53:P56"/>
    <mergeCell ref="P22:P23"/>
    <mergeCell ref="P37:P45"/>
    <mergeCell ref="P46:P47"/>
    <mergeCell ref="P48:P49"/>
    <mergeCell ref="AB50:AB51"/>
    <mergeCell ref="AB53:AB56"/>
    <mergeCell ref="AB58:AB61"/>
    <mergeCell ref="AB86:AB90"/>
    <mergeCell ref="AB92:AB93"/>
    <mergeCell ref="AA80:AA81"/>
    <mergeCell ref="R82:R84"/>
    <mergeCell ref="Z80:Z81"/>
    <mergeCell ref="Z75:Z76"/>
    <mergeCell ref="Z77:Z79"/>
    <mergeCell ref="O82:O84"/>
    <mergeCell ref="Q80:Q81"/>
    <mergeCell ref="V80:V81"/>
    <mergeCell ref="V77:V79"/>
    <mergeCell ref="V83:V84"/>
    <mergeCell ref="V75:V76"/>
    <mergeCell ref="O75:O79"/>
    <mergeCell ref="P92:P93"/>
    <mergeCell ref="P87:P90"/>
    <mergeCell ref="Q87:Q90"/>
    <mergeCell ref="Q92:Q93"/>
    <mergeCell ref="Z82:Z84"/>
    <mergeCell ref="AA82:AA84"/>
    <mergeCell ref="AA77:AA79"/>
    <mergeCell ref="S80:S81"/>
    <mergeCell ref="T77:T79"/>
    <mergeCell ref="U77:U79"/>
    <mergeCell ref="R11:R17"/>
    <mergeCell ref="T50:T51"/>
    <mergeCell ref="U50:U51"/>
    <mergeCell ref="X50:X51"/>
    <mergeCell ref="V50:V51"/>
    <mergeCell ref="W50:W51"/>
    <mergeCell ref="AB46:AB47"/>
    <mergeCell ref="AB48:AB49"/>
    <mergeCell ref="R80:R81"/>
    <mergeCell ref="U80:U81"/>
    <mergeCell ref="T80:T81"/>
    <mergeCell ref="AB11:AB17"/>
    <mergeCell ref="AB18:AB21"/>
    <mergeCell ref="AB22:AB23"/>
    <mergeCell ref="AB33:AB34"/>
    <mergeCell ref="AB37:AB45"/>
    <mergeCell ref="AB27:AB28"/>
    <mergeCell ref="Z25:AB25"/>
    <mergeCell ref="R22:R23"/>
    <mergeCell ref="Y50:Y51"/>
    <mergeCell ref="W77:W79"/>
    <mergeCell ref="X77:X79"/>
    <mergeCell ref="W75:W76"/>
    <mergeCell ref="X75:X76"/>
    <mergeCell ref="K87:K90"/>
    <mergeCell ref="N94:N102"/>
    <mergeCell ref="O94:O102"/>
    <mergeCell ref="K92:K93"/>
    <mergeCell ref="D71:D73"/>
    <mergeCell ref="C75:C79"/>
    <mergeCell ref="D75:D79"/>
    <mergeCell ref="A118:B118"/>
    <mergeCell ref="A80:A81"/>
    <mergeCell ref="B80:B81"/>
    <mergeCell ref="A116:B116"/>
    <mergeCell ref="A117:B117"/>
    <mergeCell ref="D82:D84"/>
    <mergeCell ref="E75:E79"/>
    <mergeCell ref="L82:L84"/>
    <mergeCell ref="G71:G73"/>
    <mergeCell ref="F71:F73"/>
    <mergeCell ref="G75:G79"/>
    <mergeCell ref="H75:H79"/>
    <mergeCell ref="E71:E73"/>
    <mergeCell ref="F80:F81"/>
    <mergeCell ref="F75:F79"/>
    <mergeCell ref="I75:I79"/>
    <mergeCell ref="N86:N90"/>
    <mergeCell ref="A114:B114"/>
    <mergeCell ref="A115:B115"/>
    <mergeCell ref="M94:M102"/>
    <mergeCell ref="A110:B110"/>
    <mergeCell ref="A111:B111"/>
    <mergeCell ref="A112:B112"/>
    <mergeCell ref="A113:B113"/>
    <mergeCell ref="A107:B107"/>
    <mergeCell ref="A108:B108"/>
    <mergeCell ref="A109:B109"/>
    <mergeCell ref="K94:K102"/>
    <mergeCell ref="L94:L102"/>
  </mergeCells>
  <hyperlinks>
    <hyperlink ref="AA26" r:id="rId1"/>
    <hyperlink ref="AA31" r:id="rId2"/>
    <hyperlink ref="AA30" r:id="rId3"/>
    <hyperlink ref="AA29" r:id="rId4"/>
    <hyperlink ref="AA28" r:id="rId5"/>
    <hyperlink ref="AA27" r:id="rId6"/>
    <hyperlink ref="AA32" r:id="rId7"/>
    <hyperlink ref="AA33" r:id="rId8"/>
    <hyperlink ref="AA67" r:id="rId9"/>
    <hyperlink ref="AA68" r:id="rId10"/>
    <hyperlink ref="AA71" r:id="rId11"/>
    <hyperlink ref="AA72" r:id="rId12"/>
    <hyperlink ref="AA73" r:id="rId13"/>
    <hyperlink ref="AA34" r:id="rId14"/>
    <hyperlink ref="AA35" r:id="rId15"/>
    <hyperlink ref="AA91:AA93" r:id="rId16" display="a.serrano@cundinamarca.gov.co"/>
    <hyperlink ref="AA69" r:id="rId17"/>
    <hyperlink ref="AA54" r:id="rId18"/>
    <hyperlink ref="AA12:AA17" r:id="rId19" display="amparo.gnecco@cundinamarca.gov.co"/>
    <hyperlink ref="AA11" r:id="rId20"/>
    <hyperlink ref="AA20" r:id="rId21"/>
    <hyperlink ref="AA19" r:id="rId22"/>
    <hyperlink ref="AA18" r:id="rId23"/>
    <hyperlink ref="AA23" r:id="rId24"/>
    <hyperlink ref="AA53" r:id="rId25"/>
    <hyperlink ref="AA55" r:id="rId26"/>
    <hyperlink ref="AA56" r:id="rId27"/>
    <hyperlink ref="AA57" r:id="rId28"/>
    <hyperlink ref="AA58" r:id="rId29"/>
    <hyperlink ref="AA59" r:id="rId30"/>
    <hyperlink ref="AA60" r:id="rId31"/>
    <hyperlink ref="AA61" r:id="rId32"/>
    <hyperlink ref="AA62" r:id="rId33"/>
    <hyperlink ref="AA66" r:id="rId34"/>
    <hyperlink ref="AA70" r:id="rId35"/>
    <hyperlink ref="AA75" r:id="rId36"/>
    <hyperlink ref="AA80" r:id="rId37"/>
    <hyperlink ref="AA82" r:id="rId38"/>
    <hyperlink ref="AA94" r:id="rId39"/>
    <hyperlink ref="AA95" r:id="rId40"/>
    <hyperlink ref="AA96" r:id="rId41"/>
    <hyperlink ref="AA97" r:id="rId42"/>
    <hyperlink ref="AA98" r:id="rId43"/>
    <hyperlink ref="AA99" r:id="rId44"/>
    <hyperlink ref="AA100" r:id="rId45"/>
    <hyperlink ref="AA101" r:id="rId46"/>
    <hyperlink ref="AA102" r:id="rId47"/>
    <hyperlink ref="AA77" r:id="rId48"/>
  </hyperlinks>
  <printOptions horizontalCentered="1" verticalCentered="1"/>
  <pageMargins left="0.31496062992125984" right="0.31496062992125984" top="0.15748031496062992" bottom="0.15748031496062992" header="0" footer="0"/>
  <pageSetup paperSize="119" orientation="landscape" r:id="rId4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D43"/>
  <sheetViews>
    <sheetView topLeftCell="E1" workbookViewId="0">
      <selection activeCell="K10" sqref="K10"/>
    </sheetView>
  </sheetViews>
  <sheetFormatPr baseColWidth="10" defaultRowHeight="15" x14ac:dyDescent="0.25"/>
  <cols>
    <col min="2" max="2" width="24.42578125" customWidth="1"/>
    <col min="3" max="4" width="11.42578125" customWidth="1"/>
    <col min="5" max="5" width="7.28515625" bestFit="1" customWidth="1"/>
    <col min="6" max="6" width="4.140625" customWidth="1"/>
    <col min="7" max="7" width="17.42578125" customWidth="1"/>
    <col min="8" max="10" width="9.140625" customWidth="1"/>
    <col min="11" max="11" width="21.140625" customWidth="1"/>
    <col min="12" max="12" width="12.85546875" customWidth="1"/>
    <col min="15" max="15" width="7.42578125" customWidth="1"/>
    <col min="16" max="16" width="9.42578125" customWidth="1"/>
    <col min="17" max="17" width="8.42578125" customWidth="1"/>
    <col min="18" max="18" width="7.7109375" customWidth="1"/>
    <col min="19" max="19" width="16.5703125" customWidth="1"/>
    <col min="20" max="24" width="11.42578125" customWidth="1"/>
    <col min="25" max="25" width="13.7109375" customWidth="1"/>
    <col min="26" max="27" width="11.42578125" customWidth="1"/>
    <col min="28" max="28" width="13.28515625" customWidth="1"/>
    <col min="29" max="29" width="14.42578125" customWidth="1"/>
    <col min="30" max="30" width="26.42578125" customWidth="1"/>
  </cols>
  <sheetData>
    <row r="1" spans="1:30" ht="15" customHeight="1" x14ac:dyDescent="0.25">
      <c r="A1" s="1044" t="s">
        <v>22</v>
      </c>
      <c r="B1" s="1045"/>
      <c r="C1" s="1045"/>
      <c r="D1" s="1045"/>
      <c r="E1" s="1045"/>
      <c r="F1" s="1045"/>
      <c r="G1" s="1045"/>
      <c r="H1" s="1045"/>
      <c r="I1" s="1045"/>
      <c r="J1" s="1045"/>
      <c r="K1" s="1045"/>
      <c r="L1" s="1045"/>
      <c r="M1" s="1045"/>
      <c r="N1" s="1045"/>
      <c r="O1" s="1045"/>
      <c r="P1" s="1045"/>
      <c r="Q1" s="1045"/>
      <c r="R1" s="1045"/>
      <c r="S1" s="1045"/>
      <c r="T1" s="1045"/>
      <c r="U1" s="1045"/>
      <c r="V1" s="1045"/>
      <c r="W1" s="1045"/>
      <c r="X1" s="1045"/>
      <c r="Y1" s="1045"/>
      <c r="Z1" s="1045"/>
      <c r="AA1" s="1045"/>
      <c r="AB1" s="1045"/>
      <c r="AC1" s="1045"/>
      <c r="AD1" s="1046"/>
    </row>
    <row r="2" spans="1:30" ht="15" customHeight="1" x14ac:dyDescent="0.25">
      <c r="A2" s="1044" t="s">
        <v>23</v>
      </c>
      <c r="B2" s="1045"/>
      <c r="C2" s="1045"/>
      <c r="D2" s="1045"/>
      <c r="E2" s="1045"/>
      <c r="F2" s="1045"/>
      <c r="G2" s="1045"/>
      <c r="H2" s="1045"/>
      <c r="I2" s="1045"/>
      <c r="J2" s="1045"/>
      <c r="K2" s="1045"/>
      <c r="L2" s="1045"/>
      <c r="M2" s="1045"/>
      <c r="N2" s="1045"/>
      <c r="O2" s="1045"/>
      <c r="P2" s="1045"/>
      <c r="Q2" s="1045"/>
      <c r="R2" s="1045"/>
      <c r="S2" s="1045"/>
      <c r="T2" s="1045"/>
      <c r="U2" s="1045"/>
      <c r="V2" s="1045"/>
      <c r="W2" s="1045"/>
      <c r="X2" s="1045"/>
      <c r="Y2" s="1045"/>
      <c r="Z2" s="1045"/>
      <c r="AA2" s="1045"/>
      <c r="AB2" s="1045"/>
      <c r="AC2" s="1045"/>
      <c r="AD2" s="1046"/>
    </row>
    <row r="3" spans="1:30" ht="15" customHeight="1" x14ac:dyDescent="0.25">
      <c r="A3" s="1050" t="s">
        <v>0</v>
      </c>
      <c r="B3" s="1050"/>
      <c r="C3" s="1050"/>
      <c r="D3" s="1050"/>
      <c r="E3" s="1050"/>
      <c r="F3" s="1050" t="s">
        <v>1</v>
      </c>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row>
    <row r="4" spans="1:30" x14ac:dyDescent="0.25">
      <c r="A4" s="1050" t="s">
        <v>2</v>
      </c>
      <c r="B4" s="1050"/>
      <c r="C4" s="1050"/>
      <c r="D4" s="1050"/>
      <c r="E4" s="1050"/>
      <c r="F4" s="1052">
        <v>25000</v>
      </c>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row>
    <row r="5" spans="1:30" ht="15" customHeight="1" x14ac:dyDescent="0.25">
      <c r="A5" s="1050" t="s">
        <v>3</v>
      </c>
      <c r="B5" s="1050"/>
      <c r="C5" s="1050"/>
      <c r="D5" s="1050"/>
      <c r="E5" s="1050"/>
      <c r="F5" s="1050" t="s">
        <v>68</v>
      </c>
      <c r="G5" s="1050"/>
      <c r="H5" s="1050"/>
      <c r="I5" s="1050"/>
      <c r="J5" s="1050"/>
      <c r="K5" s="1050"/>
      <c r="L5" s="1050"/>
      <c r="M5" s="1050"/>
      <c r="N5" s="1050"/>
      <c r="O5" s="1050"/>
      <c r="P5" s="1050"/>
      <c r="Q5" s="1050"/>
      <c r="R5" s="1050"/>
      <c r="S5" s="1050"/>
      <c r="T5" s="1050"/>
      <c r="U5" s="1050"/>
      <c r="V5" s="1050"/>
      <c r="W5" s="1050"/>
      <c r="X5" s="1050"/>
      <c r="Y5" s="1050"/>
      <c r="Z5" s="1050"/>
      <c r="AA5" s="1050"/>
      <c r="AB5" s="1050"/>
      <c r="AC5" s="1050"/>
      <c r="AD5" s="1050"/>
    </row>
    <row r="6" spans="1:30" ht="15" customHeight="1" x14ac:dyDescent="0.25">
      <c r="A6" s="1050" t="s">
        <v>4</v>
      </c>
      <c r="B6" s="1050"/>
      <c r="C6" s="1050"/>
      <c r="D6" s="1050"/>
      <c r="E6" s="1050"/>
      <c r="F6" s="1052" t="s">
        <v>21</v>
      </c>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1:30" ht="15" customHeight="1" x14ac:dyDescent="0.25">
      <c r="A7" s="1052" t="s">
        <v>5</v>
      </c>
      <c r="B7" s="1052"/>
      <c r="C7" s="1052"/>
      <c r="D7" s="1052"/>
      <c r="E7" s="1052"/>
      <c r="F7" s="1052" t="s">
        <v>68</v>
      </c>
      <c r="G7" s="1052"/>
      <c r="H7" s="1052"/>
      <c r="I7" s="1052"/>
      <c r="J7" s="1052"/>
      <c r="K7" s="1052"/>
      <c r="L7" s="1052"/>
      <c r="M7" s="1052"/>
      <c r="N7" s="1052"/>
      <c r="O7" s="1052"/>
      <c r="P7" s="1052"/>
      <c r="Q7" s="1052"/>
      <c r="R7" s="1052"/>
      <c r="S7" s="1052"/>
      <c r="T7" s="1052"/>
      <c r="U7" s="1052"/>
      <c r="V7" s="1052"/>
      <c r="W7" s="1052"/>
      <c r="X7" s="1052"/>
      <c r="Y7" s="1052"/>
      <c r="Z7" s="1052"/>
      <c r="AA7" s="1052"/>
      <c r="AB7" s="1052"/>
      <c r="AC7" s="1052"/>
      <c r="AD7" s="1052"/>
    </row>
    <row r="8" spans="1:30" ht="36" customHeight="1" x14ac:dyDescent="0.25">
      <c r="A8" s="1053" t="s">
        <v>6</v>
      </c>
      <c r="B8" s="1053" t="s">
        <v>7</v>
      </c>
      <c r="C8" s="1047" t="s">
        <v>8</v>
      </c>
      <c r="D8" s="1053" t="s">
        <v>9</v>
      </c>
      <c r="E8" s="1047" t="s">
        <v>10</v>
      </c>
      <c r="F8" s="1055" t="s">
        <v>11</v>
      </c>
      <c r="G8" s="1054" t="s">
        <v>74</v>
      </c>
      <c r="H8" s="1047" t="s">
        <v>12</v>
      </c>
      <c r="I8" s="1057" t="s">
        <v>73</v>
      </c>
      <c r="J8" s="1057" t="s">
        <v>75</v>
      </c>
      <c r="K8" s="1051" t="s">
        <v>76</v>
      </c>
      <c r="L8" s="1059" t="s">
        <v>77</v>
      </c>
      <c r="M8" s="1051" t="s">
        <v>13</v>
      </c>
      <c r="N8" s="1051"/>
      <c r="O8" s="1051" t="s">
        <v>14</v>
      </c>
      <c r="P8" s="1051"/>
      <c r="Q8" s="1051"/>
      <c r="R8" s="1051"/>
      <c r="S8" s="1051" t="s">
        <v>71</v>
      </c>
      <c r="T8" s="1051" t="s">
        <v>15</v>
      </c>
      <c r="U8" s="1051"/>
      <c r="V8" s="1051"/>
      <c r="W8" s="1051"/>
      <c r="X8" s="1051"/>
      <c r="Y8" s="1051"/>
      <c r="Z8" s="1051"/>
      <c r="AA8" s="1051"/>
      <c r="AB8" s="1048" t="s">
        <v>16</v>
      </c>
      <c r="AC8" s="1048" t="s">
        <v>17</v>
      </c>
      <c r="AD8" s="1049" t="s">
        <v>18</v>
      </c>
    </row>
    <row r="9" spans="1:30" ht="45" x14ac:dyDescent="0.25">
      <c r="A9" s="1053"/>
      <c r="B9" s="1053"/>
      <c r="C9" s="1047"/>
      <c r="D9" s="1053"/>
      <c r="E9" s="1047"/>
      <c r="F9" s="1055"/>
      <c r="G9" s="1054"/>
      <c r="H9" s="1047"/>
      <c r="I9" s="1058"/>
      <c r="J9" s="1058"/>
      <c r="K9" s="1051"/>
      <c r="L9" s="1059"/>
      <c r="M9" s="1" t="s">
        <v>20</v>
      </c>
      <c r="N9" s="1" t="s">
        <v>19</v>
      </c>
      <c r="O9" s="10" t="s">
        <v>25</v>
      </c>
      <c r="P9" s="10" t="s">
        <v>26</v>
      </c>
      <c r="Q9" s="10" t="s">
        <v>27</v>
      </c>
      <c r="R9" s="10" t="s">
        <v>28</v>
      </c>
      <c r="S9" s="1051"/>
      <c r="T9" s="2">
        <v>12</v>
      </c>
      <c r="U9" s="2">
        <v>13</v>
      </c>
      <c r="V9" s="2">
        <v>14</v>
      </c>
      <c r="W9" s="2">
        <v>15</v>
      </c>
      <c r="X9" s="2">
        <v>16</v>
      </c>
      <c r="Y9" s="22" t="s">
        <v>61</v>
      </c>
      <c r="Z9" s="22" t="s">
        <v>62</v>
      </c>
      <c r="AA9" s="22" t="s">
        <v>63</v>
      </c>
      <c r="AB9" s="1048"/>
      <c r="AC9" s="1048"/>
      <c r="AD9" s="1049"/>
    </row>
    <row r="10" spans="1:30" ht="126.75" customHeight="1" x14ac:dyDescent="0.25">
      <c r="A10" s="5" t="s">
        <v>24</v>
      </c>
      <c r="B10" s="1056" t="s">
        <v>50</v>
      </c>
      <c r="C10" s="1056">
        <v>31</v>
      </c>
      <c r="D10" s="1056" t="s">
        <v>54</v>
      </c>
      <c r="E10" s="1060">
        <f>SUM(H10:H13)</f>
        <v>1</v>
      </c>
      <c r="F10" s="1056">
        <v>3</v>
      </c>
      <c r="G10" s="3" t="s">
        <v>55</v>
      </c>
      <c r="H10" s="18">
        <f>S10/S14</f>
        <v>0.15029021558872305</v>
      </c>
      <c r="I10" s="18"/>
      <c r="J10" s="18"/>
      <c r="K10" s="15" t="s">
        <v>40</v>
      </c>
      <c r="L10" s="32"/>
      <c r="M10" s="15" t="s">
        <v>43</v>
      </c>
      <c r="N10" s="15">
        <v>1</v>
      </c>
      <c r="O10" s="3">
        <v>0</v>
      </c>
      <c r="P10" s="3">
        <v>0</v>
      </c>
      <c r="Q10" s="3">
        <v>0</v>
      </c>
      <c r="R10" s="3">
        <v>1</v>
      </c>
      <c r="S10" s="7">
        <v>2900</v>
      </c>
      <c r="T10" s="11">
        <v>1450</v>
      </c>
      <c r="U10" s="11">
        <v>1450</v>
      </c>
      <c r="V10" s="9">
        <v>0</v>
      </c>
      <c r="W10" s="9">
        <v>0</v>
      </c>
      <c r="X10" s="9">
        <v>0</v>
      </c>
      <c r="Y10" s="9">
        <f>T10+U10+V10+W10+X10</f>
        <v>2900</v>
      </c>
      <c r="Z10" s="8">
        <v>0</v>
      </c>
      <c r="AA10" s="9">
        <f>Y10+Z10</f>
        <v>2900</v>
      </c>
      <c r="AB10" s="8" t="s">
        <v>64</v>
      </c>
      <c r="AC10" s="13" t="s">
        <v>65</v>
      </c>
      <c r="AD10" s="8"/>
    </row>
    <row r="11" spans="1:30" ht="111" customHeight="1" x14ac:dyDescent="0.25">
      <c r="A11" s="4"/>
      <c r="B11" s="1056"/>
      <c r="C11" s="1056"/>
      <c r="D11" s="1056"/>
      <c r="E11" s="1056"/>
      <c r="F11" s="1056"/>
      <c r="G11" s="3" t="s">
        <v>55</v>
      </c>
      <c r="H11" s="18">
        <f>S11/S14</f>
        <v>8.2918739635157543E-2</v>
      </c>
      <c r="I11" s="18"/>
      <c r="J11" s="18"/>
      <c r="K11" s="15" t="s">
        <v>41</v>
      </c>
      <c r="L11" s="31">
        <v>0</v>
      </c>
      <c r="M11" s="15" t="s">
        <v>44</v>
      </c>
      <c r="N11" s="15">
        <v>1</v>
      </c>
      <c r="O11" s="3">
        <v>0</v>
      </c>
      <c r="P11" s="3">
        <v>0</v>
      </c>
      <c r="Q11" s="3">
        <v>0</v>
      </c>
      <c r="R11" s="3">
        <v>1</v>
      </c>
      <c r="S11" s="7">
        <v>1600</v>
      </c>
      <c r="T11" s="9">
        <v>800</v>
      </c>
      <c r="U11" s="9">
        <v>800</v>
      </c>
      <c r="V11" s="9">
        <v>0</v>
      </c>
      <c r="W11" s="9">
        <v>0</v>
      </c>
      <c r="X11" s="9">
        <v>0</v>
      </c>
      <c r="Y11" s="9">
        <f>T11+U11+V11+W11+X11</f>
        <v>1600</v>
      </c>
      <c r="Z11" s="8">
        <v>0</v>
      </c>
      <c r="AA11" s="9">
        <f>Y11+Z11</f>
        <v>1600</v>
      </c>
      <c r="AB11" s="8" t="s">
        <v>64</v>
      </c>
      <c r="AC11" s="13" t="s">
        <v>65</v>
      </c>
      <c r="AD11" s="8"/>
    </row>
    <row r="12" spans="1:30" ht="108" x14ac:dyDescent="0.25">
      <c r="A12" s="4"/>
      <c r="B12" s="1056"/>
      <c r="C12" s="1056"/>
      <c r="D12" s="1056"/>
      <c r="E12" s="1056"/>
      <c r="F12" s="1056"/>
      <c r="G12" s="3" t="s">
        <v>55</v>
      </c>
      <c r="H12" s="18">
        <f>S12/S14</f>
        <v>0.2332089552238806</v>
      </c>
      <c r="I12" s="18"/>
      <c r="J12" s="18"/>
      <c r="K12" s="15" t="s">
        <v>52</v>
      </c>
      <c r="L12" s="24">
        <v>0</v>
      </c>
      <c r="M12" s="15" t="s">
        <v>53</v>
      </c>
      <c r="N12" s="15">
        <v>1</v>
      </c>
      <c r="O12" s="3">
        <v>0</v>
      </c>
      <c r="P12" s="3">
        <v>0</v>
      </c>
      <c r="Q12" s="3">
        <v>0</v>
      </c>
      <c r="R12" s="3">
        <v>1</v>
      </c>
      <c r="S12" s="12">
        <v>4500</v>
      </c>
      <c r="T12" s="9">
        <v>4500</v>
      </c>
      <c r="U12" s="9">
        <v>0</v>
      </c>
      <c r="V12" s="9">
        <v>0</v>
      </c>
      <c r="W12" s="9">
        <v>0</v>
      </c>
      <c r="X12" s="9">
        <v>0</v>
      </c>
      <c r="Y12" s="9">
        <f>T12+U12+V12+W12+X12</f>
        <v>4500</v>
      </c>
      <c r="Z12" s="8">
        <v>0</v>
      </c>
      <c r="AA12" s="9">
        <f>Y12+Z12</f>
        <v>4500</v>
      </c>
      <c r="AB12" s="8" t="s">
        <v>64</v>
      </c>
      <c r="AC12" s="13" t="s">
        <v>65</v>
      </c>
      <c r="AD12" s="16" t="s">
        <v>69</v>
      </c>
    </row>
    <row r="13" spans="1:30" ht="113.25" customHeight="1" x14ac:dyDescent="0.25">
      <c r="A13" s="4"/>
      <c r="B13" s="1056"/>
      <c r="C13" s="1056"/>
      <c r="D13" s="1056"/>
      <c r="E13" s="1056"/>
      <c r="F13" s="1056"/>
      <c r="G13" s="3" t="s">
        <v>55</v>
      </c>
      <c r="H13" s="18">
        <f>S13/S14</f>
        <v>0.53358208955223885</v>
      </c>
      <c r="I13" s="18"/>
      <c r="J13" s="18"/>
      <c r="K13" s="25" t="s">
        <v>42</v>
      </c>
      <c r="L13" s="23">
        <v>1</v>
      </c>
      <c r="M13" s="15" t="s">
        <v>45</v>
      </c>
      <c r="N13" s="6">
        <v>1</v>
      </c>
      <c r="O13" s="6">
        <v>1</v>
      </c>
      <c r="P13" s="6">
        <v>1</v>
      </c>
      <c r="Q13" s="6">
        <v>1</v>
      </c>
      <c r="R13" s="6">
        <v>1</v>
      </c>
      <c r="S13" s="7">
        <v>10296</v>
      </c>
      <c r="T13" s="9">
        <v>1935</v>
      </c>
      <c r="U13" s="9">
        <v>1992</v>
      </c>
      <c r="V13" s="9">
        <v>2048</v>
      </c>
      <c r="W13" s="9">
        <v>2108</v>
      </c>
      <c r="X13" s="9">
        <v>0</v>
      </c>
      <c r="Y13" s="9">
        <f>T13+U13+V13+W13+X13</f>
        <v>8083</v>
      </c>
      <c r="Z13" s="8">
        <v>2213</v>
      </c>
      <c r="AA13" s="9">
        <f>Y13+Z13</f>
        <v>10296</v>
      </c>
      <c r="AB13" s="13" t="s">
        <v>58</v>
      </c>
      <c r="AC13" s="14" t="s">
        <v>56</v>
      </c>
      <c r="AD13" s="8"/>
    </row>
    <row r="14" spans="1:30" x14ac:dyDescent="0.25">
      <c r="E14" s="17">
        <f>SUM(E10)</f>
        <v>1</v>
      </c>
      <c r="H14" s="17">
        <f>SUM(H10:H13)</f>
        <v>1</v>
      </c>
      <c r="I14" s="17"/>
      <c r="J14" s="17"/>
      <c r="L14" s="26"/>
      <c r="S14" s="21">
        <f>SUM(S10:S13)</f>
        <v>19296</v>
      </c>
      <c r="T14" s="21">
        <f t="shared" ref="T14:AA14" si="0">SUM(T10:T13)</f>
        <v>8685</v>
      </c>
      <c r="U14" s="21">
        <f t="shared" si="0"/>
        <v>4242</v>
      </c>
      <c r="V14" s="21">
        <f t="shared" si="0"/>
        <v>2048</v>
      </c>
      <c r="W14" s="21">
        <f t="shared" si="0"/>
        <v>2108</v>
      </c>
      <c r="X14" s="21">
        <f t="shared" si="0"/>
        <v>0</v>
      </c>
      <c r="Y14" s="21">
        <f t="shared" si="0"/>
        <v>17083</v>
      </c>
      <c r="Z14" s="21">
        <f t="shared" si="0"/>
        <v>2213</v>
      </c>
      <c r="AA14" s="21">
        <f t="shared" si="0"/>
        <v>19296</v>
      </c>
    </row>
    <row r="15" spans="1:30" x14ac:dyDescent="0.25">
      <c r="A15" t="s">
        <v>72</v>
      </c>
      <c r="L15" s="26"/>
    </row>
    <row r="16" spans="1:30" x14ac:dyDescent="0.25">
      <c r="B16" s="19" t="s">
        <v>66</v>
      </c>
      <c r="C16" s="19">
        <v>1</v>
      </c>
      <c r="L16" s="26"/>
    </row>
    <row r="17" spans="2:12" x14ac:dyDescent="0.25">
      <c r="B17" s="20" t="s">
        <v>67</v>
      </c>
      <c r="C17" s="20">
        <v>4</v>
      </c>
      <c r="L17" s="26"/>
    </row>
    <row r="18" spans="2:12" x14ac:dyDescent="0.25">
      <c r="L18" s="26"/>
    </row>
    <row r="19" spans="2:12" x14ac:dyDescent="0.25">
      <c r="L19" s="26"/>
    </row>
    <row r="20" spans="2:12" x14ac:dyDescent="0.25">
      <c r="L20" s="26"/>
    </row>
    <row r="21" spans="2:12" x14ac:dyDescent="0.25">
      <c r="L21" s="26"/>
    </row>
    <row r="22" spans="2:12" x14ac:dyDescent="0.25">
      <c r="L22" s="26"/>
    </row>
    <row r="23" spans="2:12" x14ac:dyDescent="0.25">
      <c r="L23" s="26"/>
    </row>
    <row r="24" spans="2:12" x14ac:dyDescent="0.25">
      <c r="L24" s="26"/>
    </row>
    <row r="25" spans="2:12" x14ac:dyDescent="0.25">
      <c r="L25" s="26"/>
    </row>
    <row r="26" spans="2:12" x14ac:dyDescent="0.25">
      <c r="L26" s="26"/>
    </row>
    <row r="27" spans="2:12" x14ac:dyDescent="0.25">
      <c r="L27" s="26"/>
    </row>
    <row r="28" spans="2:12" x14ac:dyDescent="0.25">
      <c r="L28" s="26"/>
    </row>
    <row r="29" spans="2:12" x14ac:dyDescent="0.25">
      <c r="L29" s="26"/>
    </row>
    <row r="30" spans="2:12" x14ac:dyDescent="0.25">
      <c r="L30" s="26"/>
    </row>
    <row r="31" spans="2:12" x14ac:dyDescent="0.25">
      <c r="L31" s="26"/>
    </row>
    <row r="32" spans="2:12" x14ac:dyDescent="0.25">
      <c r="L32" s="27"/>
    </row>
    <row r="33" spans="12:12" x14ac:dyDescent="0.25">
      <c r="L33" s="28"/>
    </row>
    <row r="34" spans="12:12" x14ac:dyDescent="0.25">
      <c r="L34" s="28"/>
    </row>
    <row r="35" spans="12:12" x14ac:dyDescent="0.25">
      <c r="L35" s="26"/>
    </row>
    <row r="36" spans="12:12" x14ac:dyDescent="0.25">
      <c r="L36" s="28"/>
    </row>
    <row r="37" spans="12:12" x14ac:dyDescent="0.25">
      <c r="L37" s="29"/>
    </row>
    <row r="38" spans="12:12" x14ac:dyDescent="0.25">
      <c r="L38" s="28"/>
    </row>
    <row r="39" spans="12:12" x14ac:dyDescent="0.25">
      <c r="L39" s="29"/>
    </row>
    <row r="40" spans="12:12" x14ac:dyDescent="0.25">
      <c r="L40" s="29"/>
    </row>
    <row r="41" spans="12:12" x14ac:dyDescent="0.25">
      <c r="L41" s="29"/>
    </row>
    <row r="42" spans="12:12" x14ac:dyDescent="0.25">
      <c r="L42" s="26"/>
    </row>
    <row r="43" spans="12:12" x14ac:dyDescent="0.25">
      <c r="L43" s="30"/>
    </row>
  </sheetData>
  <mergeCells count="36">
    <mergeCell ref="T8:AA8"/>
    <mergeCell ref="K8:K9"/>
    <mergeCell ref="B10:B13"/>
    <mergeCell ref="B8:B9"/>
    <mergeCell ref="M8:N8"/>
    <mergeCell ref="J8:J9"/>
    <mergeCell ref="L8:L9"/>
    <mergeCell ref="E8:E9"/>
    <mergeCell ref="I8:I9"/>
    <mergeCell ref="C10:C13"/>
    <mergeCell ref="D10:D13"/>
    <mergeCell ref="E10:E13"/>
    <mergeCell ref="F10:F13"/>
    <mergeCell ref="A6:E6"/>
    <mergeCell ref="A7:E7"/>
    <mergeCell ref="A8:A9"/>
    <mergeCell ref="G8:G9"/>
    <mergeCell ref="D8:D9"/>
    <mergeCell ref="C8:C9"/>
    <mergeCell ref="F8:F9"/>
    <mergeCell ref="A1:AD1"/>
    <mergeCell ref="A2:AD2"/>
    <mergeCell ref="H8:H9"/>
    <mergeCell ref="AB8:AB9"/>
    <mergeCell ref="AC8:AC9"/>
    <mergeCell ref="AD8:AD9"/>
    <mergeCell ref="A4:E4"/>
    <mergeCell ref="A5:E5"/>
    <mergeCell ref="O8:R8"/>
    <mergeCell ref="S8:S9"/>
    <mergeCell ref="A3:E3"/>
    <mergeCell ref="F3:AD3"/>
    <mergeCell ref="F4:AD4"/>
    <mergeCell ref="F5:AD5"/>
    <mergeCell ref="F6:AD6"/>
    <mergeCell ref="F7:AD7"/>
  </mergeCells>
  <hyperlinks>
    <hyperlink ref="AC13" r:id="rId1"/>
  </hyperlinks>
  <printOptions horizontalCentered="1" verticalCentered="1"/>
  <pageMargins left="0.11811023622047245" right="0.11811023622047245" top="0.15748031496062992" bottom="0.15748031496062992" header="0" footer="0"/>
  <pageSetup paperSize="119" scale="75"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showGridLines="0" topLeftCell="A5" workbookViewId="0">
      <selection activeCell="E11" sqref="E11:E12"/>
    </sheetView>
  </sheetViews>
  <sheetFormatPr baseColWidth="10" defaultRowHeight="15" x14ac:dyDescent="0.25"/>
  <cols>
    <col min="1" max="1" width="1.85546875" bestFit="1" customWidth="1"/>
    <col min="2" max="2" width="42.28515625" customWidth="1"/>
    <col min="3" max="3" width="15" customWidth="1"/>
    <col min="4" max="4" width="17.7109375" customWidth="1"/>
    <col min="5" max="5" width="17" bestFit="1" customWidth="1"/>
    <col min="6" max="6" width="18.42578125" customWidth="1"/>
    <col min="257" max="257" width="1.85546875" bestFit="1" customWidth="1"/>
    <col min="258" max="258" width="42.28515625" customWidth="1"/>
    <col min="259" max="259" width="15" customWidth="1"/>
    <col min="260" max="260" width="14.7109375" customWidth="1"/>
    <col min="261" max="261" width="18.42578125" customWidth="1"/>
    <col min="262" max="262" width="18.140625" customWidth="1"/>
    <col min="513" max="513" width="1.85546875" bestFit="1" customWidth="1"/>
    <col min="514" max="514" width="42.28515625" customWidth="1"/>
    <col min="515" max="515" width="15" customWidth="1"/>
    <col min="516" max="516" width="14.7109375" customWidth="1"/>
    <col min="517" max="517" width="18.42578125" customWidth="1"/>
    <col min="518" max="518" width="18.140625" customWidth="1"/>
    <col min="769" max="769" width="1.85546875" bestFit="1" customWidth="1"/>
    <col min="770" max="770" width="42.28515625" customWidth="1"/>
    <col min="771" max="771" width="15" customWidth="1"/>
    <col min="772" max="772" width="14.7109375" customWidth="1"/>
    <col min="773" max="773" width="18.42578125" customWidth="1"/>
    <col min="774" max="774" width="18.140625" customWidth="1"/>
    <col min="1025" max="1025" width="1.85546875" bestFit="1" customWidth="1"/>
    <col min="1026" max="1026" width="42.28515625" customWidth="1"/>
    <col min="1027" max="1027" width="15" customWidth="1"/>
    <col min="1028" max="1028" width="14.7109375" customWidth="1"/>
    <col min="1029" max="1029" width="18.42578125" customWidth="1"/>
    <col min="1030" max="1030" width="18.140625" customWidth="1"/>
    <col min="1281" max="1281" width="1.85546875" bestFit="1" customWidth="1"/>
    <col min="1282" max="1282" width="42.28515625" customWidth="1"/>
    <col min="1283" max="1283" width="15" customWidth="1"/>
    <col min="1284" max="1284" width="14.7109375" customWidth="1"/>
    <col min="1285" max="1285" width="18.42578125" customWidth="1"/>
    <col min="1286" max="1286" width="18.140625" customWidth="1"/>
    <col min="1537" max="1537" width="1.85546875" bestFit="1" customWidth="1"/>
    <col min="1538" max="1538" width="42.28515625" customWidth="1"/>
    <col min="1539" max="1539" width="15" customWidth="1"/>
    <col min="1540" max="1540" width="14.7109375" customWidth="1"/>
    <col min="1541" max="1541" width="18.42578125" customWidth="1"/>
    <col min="1542" max="1542" width="18.140625" customWidth="1"/>
    <col min="1793" max="1793" width="1.85546875" bestFit="1" customWidth="1"/>
    <col min="1794" max="1794" width="42.28515625" customWidth="1"/>
    <col min="1795" max="1795" width="15" customWidth="1"/>
    <col min="1796" max="1796" width="14.7109375" customWidth="1"/>
    <col min="1797" max="1797" width="18.42578125" customWidth="1"/>
    <col min="1798" max="1798" width="18.140625" customWidth="1"/>
    <col min="2049" max="2049" width="1.85546875" bestFit="1" customWidth="1"/>
    <col min="2050" max="2050" width="42.28515625" customWidth="1"/>
    <col min="2051" max="2051" width="15" customWidth="1"/>
    <col min="2052" max="2052" width="14.7109375" customWidth="1"/>
    <col min="2053" max="2053" width="18.42578125" customWidth="1"/>
    <col min="2054" max="2054" width="18.140625" customWidth="1"/>
    <col min="2305" max="2305" width="1.85546875" bestFit="1" customWidth="1"/>
    <col min="2306" max="2306" width="42.28515625" customWidth="1"/>
    <col min="2307" max="2307" width="15" customWidth="1"/>
    <col min="2308" max="2308" width="14.7109375" customWidth="1"/>
    <col min="2309" max="2309" width="18.42578125" customWidth="1"/>
    <col min="2310" max="2310" width="18.140625" customWidth="1"/>
    <col min="2561" max="2561" width="1.85546875" bestFit="1" customWidth="1"/>
    <col min="2562" max="2562" width="42.28515625" customWidth="1"/>
    <col min="2563" max="2563" width="15" customWidth="1"/>
    <col min="2564" max="2564" width="14.7109375" customWidth="1"/>
    <col min="2565" max="2565" width="18.42578125" customWidth="1"/>
    <col min="2566" max="2566" width="18.140625" customWidth="1"/>
    <col min="2817" max="2817" width="1.85546875" bestFit="1" customWidth="1"/>
    <col min="2818" max="2818" width="42.28515625" customWidth="1"/>
    <col min="2819" max="2819" width="15" customWidth="1"/>
    <col min="2820" max="2820" width="14.7109375" customWidth="1"/>
    <col min="2821" max="2821" width="18.42578125" customWidth="1"/>
    <col min="2822" max="2822" width="18.140625" customWidth="1"/>
    <col min="3073" max="3073" width="1.85546875" bestFit="1" customWidth="1"/>
    <col min="3074" max="3074" width="42.28515625" customWidth="1"/>
    <col min="3075" max="3075" width="15" customWidth="1"/>
    <col min="3076" max="3076" width="14.7109375" customWidth="1"/>
    <col min="3077" max="3077" width="18.42578125" customWidth="1"/>
    <col min="3078" max="3078" width="18.140625" customWidth="1"/>
    <col min="3329" max="3329" width="1.85546875" bestFit="1" customWidth="1"/>
    <col min="3330" max="3330" width="42.28515625" customWidth="1"/>
    <col min="3331" max="3331" width="15" customWidth="1"/>
    <col min="3332" max="3332" width="14.7109375" customWidth="1"/>
    <col min="3333" max="3333" width="18.42578125" customWidth="1"/>
    <col min="3334" max="3334" width="18.140625" customWidth="1"/>
    <col min="3585" max="3585" width="1.85546875" bestFit="1" customWidth="1"/>
    <col min="3586" max="3586" width="42.28515625" customWidth="1"/>
    <col min="3587" max="3587" width="15" customWidth="1"/>
    <col min="3588" max="3588" width="14.7109375" customWidth="1"/>
    <col min="3589" max="3589" width="18.42578125" customWidth="1"/>
    <col min="3590" max="3590" width="18.140625" customWidth="1"/>
    <col min="3841" max="3841" width="1.85546875" bestFit="1" customWidth="1"/>
    <col min="3842" max="3842" width="42.28515625" customWidth="1"/>
    <col min="3843" max="3843" width="15" customWidth="1"/>
    <col min="3844" max="3844" width="14.7109375" customWidth="1"/>
    <col min="3845" max="3845" width="18.42578125" customWidth="1"/>
    <col min="3846" max="3846" width="18.140625" customWidth="1"/>
    <col min="4097" max="4097" width="1.85546875" bestFit="1" customWidth="1"/>
    <col min="4098" max="4098" width="42.28515625" customWidth="1"/>
    <col min="4099" max="4099" width="15" customWidth="1"/>
    <col min="4100" max="4100" width="14.7109375" customWidth="1"/>
    <col min="4101" max="4101" width="18.42578125" customWidth="1"/>
    <col min="4102" max="4102" width="18.140625" customWidth="1"/>
    <col min="4353" max="4353" width="1.85546875" bestFit="1" customWidth="1"/>
    <col min="4354" max="4354" width="42.28515625" customWidth="1"/>
    <col min="4355" max="4355" width="15" customWidth="1"/>
    <col min="4356" max="4356" width="14.7109375" customWidth="1"/>
    <col min="4357" max="4357" width="18.42578125" customWidth="1"/>
    <col min="4358" max="4358" width="18.140625" customWidth="1"/>
    <col min="4609" max="4609" width="1.85546875" bestFit="1" customWidth="1"/>
    <col min="4610" max="4610" width="42.28515625" customWidth="1"/>
    <col min="4611" max="4611" width="15" customWidth="1"/>
    <col min="4612" max="4612" width="14.7109375" customWidth="1"/>
    <col min="4613" max="4613" width="18.42578125" customWidth="1"/>
    <col min="4614" max="4614" width="18.140625" customWidth="1"/>
    <col min="4865" max="4865" width="1.85546875" bestFit="1" customWidth="1"/>
    <col min="4866" max="4866" width="42.28515625" customWidth="1"/>
    <col min="4867" max="4867" width="15" customWidth="1"/>
    <col min="4868" max="4868" width="14.7109375" customWidth="1"/>
    <col min="4869" max="4869" width="18.42578125" customWidth="1"/>
    <col min="4870" max="4870" width="18.140625" customWidth="1"/>
    <col min="5121" max="5121" width="1.85546875" bestFit="1" customWidth="1"/>
    <col min="5122" max="5122" width="42.28515625" customWidth="1"/>
    <col min="5123" max="5123" width="15" customWidth="1"/>
    <col min="5124" max="5124" width="14.7109375" customWidth="1"/>
    <col min="5125" max="5125" width="18.42578125" customWidth="1"/>
    <col min="5126" max="5126" width="18.140625" customWidth="1"/>
    <col min="5377" max="5377" width="1.85546875" bestFit="1" customWidth="1"/>
    <col min="5378" max="5378" width="42.28515625" customWidth="1"/>
    <col min="5379" max="5379" width="15" customWidth="1"/>
    <col min="5380" max="5380" width="14.7109375" customWidth="1"/>
    <col min="5381" max="5381" width="18.42578125" customWidth="1"/>
    <col min="5382" max="5382" width="18.140625" customWidth="1"/>
    <col min="5633" max="5633" width="1.85546875" bestFit="1" customWidth="1"/>
    <col min="5634" max="5634" width="42.28515625" customWidth="1"/>
    <col min="5635" max="5635" width="15" customWidth="1"/>
    <col min="5636" max="5636" width="14.7109375" customWidth="1"/>
    <col min="5637" max="5637" width="18.42578125" customWidth="1"/>
    <col min="5638" max="5638" width="18.140625" customWidth="1"/>
    <col min="5889" max="5889" width="1.85546875" bestFit="1" customWidth="1"/>
    <col min="5890" max="5890" width="42.28515625" customWidth="1"/>
    <col min="5891" max="5891" width="15" customWidth="1"/>
    <col min="5892" max="5892" width="14.7109375" customWidth="1"/>
    <col min="5893" max="5893" width="18.42578125" customWidth="1"/>
    <col min="5894" max="5894" width="18.140625" customWidth="1"/>
    <col min="6145" max="6145" width="1.85546875" bestFit="1" customWidth="1"/>
    <col min="6146" max="6146" width="42.28515625" customWidth="1"/>
    <col min="6147" max="6147" width="15" customWidth="1"/>
    <col min="6148" max="6148" width="14.7109375" customWidth="1"/>
    <col min="6149" max="6149" width="18.42578125" customWidth="1"/>
    <col min="6150" max="6150" width="18.140625" customWidth="1"/>
    <col min="6401" max="6401" width="1.85546875" bestFit="1" customWidth="1"/>
    <col min="6402" max="6402" width="42.28515625" customWidth="1"/>
    <col min="6403" max="6403" width="15" customWidth="1"/>
    <col min="6404" max="6404" width="14.7109375" customWidth="1"/>
    <col min="6405" max="6405" width="18.42578125" customWidth="1"/>
    <col min="6406" max="6406" width="18.140625" customWidth="1"/>
    <col min="6657" max="6657" width="1.85546875" bestFit="1" customWidth="1"/>
    <col min="6658" max="6658" width="42.28515625" customWidth="1"/>
    <col min="6659" max="6659" width="15" customWidth="1"/>
    <col min="6660" max="6660" width="14.7109375" customWidth="1"/>
    <col min="6661" max="6661" width="18.42578125" customWidth="1"/>
    <col min="6662" max="6662" width="18.140625" customWidth="1"/>
    <col min="6913" max="6913" width="1.85546875" bestFit="1" customWidth="1"/>
    <col min="6914" max="6914" width="42.28515625" customWidth="1"/>
    <col min="6915" max="6915" width="15" customWidth="1"/>
    <col min="6916" max="6916" width="14.7109375" customWidth="1"/>
    <col min="6917" max="6917" width="18.42578125" customWidth="1"/>
    <col min="6918" max="6918" width="18.140625" customWidth="1"/>
    <col min="7169" max="7169" width="1.85546875" bestFit="1" customWidth="1"/>
    <col min="7170" max="7170" width="42.28515625" customWidth="1"/>
    <col min="7171" max="7171" width="15" customWidth="1"/>
    <col min="7172" max="7172" width="14.7109375" customWidth="1"/>
    <col min="7173" max="7173" width="18.42578125" customWidth="1"/>
    <col min="7174" max="7174" width="18.140625" customWidth="1"/>
    <col min="7425" max="7425" width="1.85546875" bestFit="1" customWidth="1"/>
    <col min="7426" max="7426" width="42.28515625" customWidth="1"/>
    <col min="7427" max="7427" width="15" customWidth="1"/>
    <col min="7428" max="7428" width="14.7109375" customWidth="1"/>
    <col min="7429" max="7429" width="18.42578125" customWidth="1"/>
    <col min="7430" max="7430" width="18.140625" customWidth="1"/>
    <col min="7681" max="7681" width="1.85546875" bestFit="1" customWidth="1"/>
    <col min="7682" max="7682" width="42.28515625" customWidth="1"/>
    <col min="7683" max="7683" width="15" customWidth="1"/>
    <col min="7684" max="7684" width="14.7109375" customWidth="1"/>
    <col min="7685" max="7685" width="18.42578125" customWidth="1"/>
    <col min="7686" max="7686" width="18.140625" customWidth="1"/>
    <col min="7937" max="7937" width="1.85546875" bestFit="1" customWidth="1"/>
    <col min="7938" max="7938" width="42.28515625" customWidth="1"/>
    <col min="7939" max="7939" width="15" customWidth="1"/>
    <col min="7940" max="7940" width="14.7109375" customWidth="1"/>
    <col min="7941" max="7941" width="18.42578125" customWidth="1"/>
    <col min="7942" max="7942" width="18.140625" customWidth="1"/>
    <col min="8193" max="8193" width="1.85546875" bestFit="1" customWidth="1"/>
    <col min="8194" max="8194" width="42.28515625" customWidth="1"/>
    <col min="8195" max="8195" width="15" customWidth="1"/>
    <col min="8196" max="8196" width="14.7109375" customWidth="1"/>
    <col min="8197" max="8197" width="18.42578125" customWidth="1"/>
    <col min="8198" max="8198" width="18.140625" customWidth="1"/>
    <col min="8449" max="8449" width="1.85546875" bestFit="1" customWidth="1"/>
    <col min="8450" max="8450" width="42.28515625" customWidth="1"/>
    <col min="8451" max="8451" width="15" customWidth="1"/>
    <col min="8452" max="8452" width="14.7109375" customWidth="1"/>
    <col min="8453" max="8453" width="18.42578125" customWidth="1"/>
    <col min="8454" max="8454" width="18.140625" customWidth="1"/>
    <col min="8705" max="8705" width="1.85546875" bestFit="1" customWidth="1"/>
    <col min="8706" max="8706" width="42.28515625" customWidth="1"/>
    <col min="8707" max="8707" width="15" customWidth="1"/>
    <col min="8708" max="8708" width="14.7109375" customWidth="1"/>
    <col min="8709" max="8709" width="18.42578125" customWidth="1"/>
    <col min="8710" max="8710" width="18.140625" customWidth="1"/>
    <col min="8961" max="8961" width="1.85546875" bestFit="1" customWidth="1"/>
    <col min="8962" max="8962" width="42.28515625" customWidth="1"/>
    <col min="8963" max="8963" width="15" customWidth="1"/>
    <col min="8964" max="8964" width="14.7109375" customWidth="1"/>
    <col min="8965" max="8965" width="18.42578125" customWidth="1"/>
    <col min="8966" max="8966" width="18.140625" customWidth="1"/>
    <col min="9217" max="9217" width="1.85546875" bestFit="1" customWidth="1"/>
    <col min="9218" max="9218" width="42.28515625" customWidth="1"/>
    <col min="9219" max="9219" width="15" customWidth="1"/>
    <col min="9220" max="9220" width="14.7109375" customWidth="1"/>
    <col min="9221" max="9221" width="18.42578125" customWidth="1"/>
    <col min="9222" max="9222" width="18.140625" customWidth="1"/>
    <col min="9473" max="9473" width="1.85546875" bestFit="1" customWidth="1"/>
    <col min="9474" max="9474" width="42.28515625" customWidth="1"/>
    <col min="9475" max="9475" width="15" customWidth="1"/>
    <col min="9476" max="9476" width="14.7109375" customWidth="1"/>
    <col min="9477" max="9477" width="18.42578125" customWidth="1"/>
    <col min="9478" max="9478" width="18.140625" customWidth="1"/>
    <col min="9729" max="9729" width="1.85546875" bestFit="1" customWidth="1"/>
    <col min="9730" max="9730" width="42.28515625" customWidth="1"/>
    <col min="9731" max="9731" width="15" customWidth="1"/>
    <col min="9732" max="9732" width="14.7109375" customWidth="1"/>
    <col min="9733" max="9733" width="18.42578125" customWidth="1"/>
    <col min="9734" max="9734" width="18.140625" customWidth="1"/>
    <col min="9985" max="9985" width="1.85546875" bestFit="1" customWidth="1"/>
    <col min="9986" max="9986" width="42.28515625" customWidth="1"/>
    <col min="9987" max="9987" width="15" customWidth="1"/>
    <col min="9988" max="9988" width="14.7109375" customWidth="1"/>
    <col min="9989" max="9989" width="18.42578125" customWidth="1"/>
    <col min="9990" max="9990" width="18.140625" customWidth="1"/>
    <col min="10241" max="10241" width="1.85546875" bestFit="1" customWidth="1"/>
    <col min="10242" max="10242" width="42.28515625" customWidth="1"/>
    <col min="10243" max="10243" width="15" customWidth="1"/>
    <col min="10244" max="10244" width="14.7109375" customWidth="1"/>
    <col min="10245" max="10245" width="18.42578125" customWidth="1"/>
    <col min="10246" max="10246" width="18.140625" customWidth="1"/>
    <col min="10497" max="10497" width="1.85546875" bestFit="1" customWidth="1"/>
    <col min="10498" max="10498" width="42.28515625" customWidth="1"/>
    <col min="10499" max="10499" width="15" customWidth="1"/>
    <col min="10500" max="10500" width="14.7109375" customWidth="1"/>
    <col min="10501" max="10501" width="18.42578125" customWidth="1"/>
    <col min="10502" max="10502" width="18.140625" customWidth="1"/>
    <col min="10753" max="10753" width="1.85546875" bestFit="1" customWidth="1"/>
    <col min="10754" max="10754" width="42.28515625" customWidth="1"/>
    <col min="10755" max="10755" width="15" customWidth="1"/>
    <col min="10756" max="10756" width="14.7109375" customWidth="1"/>
    <col min="10757" max="10757" width="18.42578125" customWidth="1"/>
    <col min="10758" max="10758" width="18.140625" customWidth="1"/>
    <col min="11009" max="11009" width="1.85546875" bestFit="1" customWidth="1"/>
    <col min="11010" max="11010" width="42.28515625" customWidth="1"/>
    <col min="11011" max="11011" width="15" customWidth="1"/>
    <col min="11012" max="11012" width="14.7109375" customWidth="1"/>
    <col min="11013" max="11013" width="18.42578125" customWidth="1"/>
    <col min="11014" max="11014" width="18.140625" customWidth="1"/>
    <col min="11265" max="11265" width="1.85546875" bestFit="1" customWidth="1"/>
    <col min="11266" max="11266" width="42.28515625" customWidth="1"/>
    <col min="11267" max="11267" width="15" customWidth="1"/>
    <col min="11268" max="11268" width="14.7109375" customWidth="1"/>
    <col min="11269" max="11269" width="18.42578125" customWidth="1"/>
    <col min="11270" max="11270" width="18.140625" customWidth="1"/>
    <col min="11521" max="11521" width="1.85546875" bestFit="1" customWidth="1"/>
    <col min="11522" max="11522" width="42.28515625" customWidth="1"/>
    <col min="11523" max="11523" width="15" customWidth="1"/>
    <col min="11524" max="11524" width="14.7109375" customWidth="1"/>
    <col min="11525" max="11525" width="18.42578125" customWidth="1"/>
    <col min="11526" max="11526" width="18.140625" customWidth="1"/>
    <col min="11777" max="11777" width="1.85546875" bestFit="1" customWidth="1"/>
    <col min="11778" max="11778" width="42.28515625" customWidth="1"/>
    <col min="11779" max="11779" width="15" customWidth="1"/>
    <col min="11780" max="11780" width="14.7109375" customWidth="1"/>
    <col min="11781" max="11781" width="18.42578125" customWidth="1"/>
    <col min="11782" max="11782" width="18.140625" customWidth="1"/>
    <col min="12033" max="12033" width="1.85546875" bestFit="1" customWidth="1"/>
    <col min="12034" max="12034" width="42.28515625" customWidth="1"/>
    <col min="12035" max="12035" width="15" customWidth="1"/>
    <col min="12036" max="12036" width="14.7109375" customWidth="1"/>
    <col min="12037" max="12037" width="18.42578125" customWidth="1"/>
    <col min="12038" max="12038" width="18.140625" customWidth="1"/>
    <col min="12289" max="12289" width="1.85546875" bestFit="1" customWidth="1"/>
    <col min="12290" max="12290" width="42.28515625" customWidth="1"/>
    <col min="12291" max="12291" width="15" customWidth="1"/>
    <col min="12292" max="12292" width="14.7109375" customWidth="1"/>
    <col min="12293" max="12293" width="18.42578125" customWidth="1"/>
    <col min="12294" max="12294" width="18.140625" customWidth="1"/>
    <col min="12545" max="12545" width="1.85546875" bestFit="1" customWidth="1"/>
    <col min="12546" max="12546" width="42.28515625" customWidth="1"/>
    <col min="12547" max="12547" width="15" customWidth="1"/>
    <col min="12548" max="12548" width="14.7109375" customWidth="1"/>
    <col min="12549" max="12549" width="18.42578125" customWidth="1"/>
    <col min="12550" max="12550" width="18.140625" customWidth="1"/>
    <col min="12801" max="12801" width="1.85546875" bestFit="1" customWidth="1"/>
    <col min="12802" max="12802" width="42.28515625" customWidth="1"/>
    <col min="12803" max="12803" width="15" customWidth="1"/>
    <col min="12804" max="12804" width="14.7109375" customWidth="1"/>
    <col min="12805" max="12805" width="18.42578125" customWidth="1"/>
    <col min="12806" max="12806" width="18.140625" customWidth="1"/>
    <col min="13057" max="13057" width="1.85546875" bestFit="1" customWidth="1"/>
    <col min="13058" max="13058" width="42.28515625" customWidth="1"/>
    <col min="13059" max="13059" width="15" customWidth="1"/>
    <col min="13060" max="13060" width="14.7109375" customWidth="1"/>
    <col min="13061" max="13061" width="18.42578125" customWidth="1"/>
    <col min="13062" max="13062" width="18.140625" customWidth="1"/>
    <col min="13313" max="13313" width="1.85546875" bestFit="1" customWidth="1"/>
    <col min="13314" max="13314" width="42.28515625" customWidth="1"/>
    <col min="13315" max="13315" width="15" customWidth="1"/>
    <col min="13316" max="13316" width="14.7109375" customWidth="1"/>
    <col min="13317" max="13317" width="18.42578125" customWidth="1"/>
    <col min="13318" max="13318" width="18.140625" customWidth="1"/>
    <col min="13569" max="13569" width="1.85546875" bestFit="1" customWidth="1"/>
    <col min="13570" max="13570" width="42.28515625" customWidth="1"/>
    <col min="13571" max="13571" width="15" customWidth="1"/>
    <col min="13572" max="13572" width="14.7109375" customWidth="1"/>
    <col min="13573" max="13573" width="18.42578125" customWidth="1"/>
    <col min="13574" max="13574" width="18.140625" customWidth="1"/>
    <col min="13825" max="13825" width="1.85546875" bestFit="1" customWidth="1"/>
    <col min="13826" max="13826" width="42.28515625" customWidth="1"/>
    <col min="13827" max="13827" width="15" customWidth="1"/>
    <col min="13828" max="13828" width="14.7109375" customWidth="1"/>
    <col min="13829" max="13829" width="18.42578125" customWidth="1"/>
    <col min="13830" max="13830" width="18.140625" customWidth="1"/>
    <col min="14081" max="14081" width="1.85546875" bestFit="1" customWidth="1"/>
    <col min="14082" max="14082" width="42.28515625" customWidth="1"/>
    <col min="14083" max="14083" width="15" customWidth="1"/>
    <col min="14084" max="14084" width="14.7109375" customWidth="1"/>
    <col min="14085" max="14085" width="18.42578125" customWidth="1"/>
    <col min="14086" max="14086" width="18.140625" customWidth="1"/>
    <col min="14337" max="14337" width="1.85546875" bestFit="1" customWidth="1"/>
    <col min="14338" max="14338" width="42.28515625" customWidth="1"/>
    <col min="14339" max="14339" width="15" customWidth="1"/>
    <col min="14340" max="14340" width="14.7109375" customWidth="1"/>
    <col min="14341" max="14341" width="18.42578125" customWidth="1"/>
    <col min="14342" max="14342" width="18.140625" customWidth="1"/>
    <col min="14593" max="14593" width="1.85546875" bestFit="1" customWidth="1"/>
    <col min="14594" max="14594" width="42.28515625" customWidth="1"/>
    <col min="14595" max="14595" width="15" customWidth="1"/>
    <col min="14596" max="14596" width="14.7109375" customWidth="1"/>
    <col min="14597" max="14597" width="18.42578125" customWidth="1"/>
    <col min="14598" max="14598" width="18.140625" customWidth="1"/>
    <col min="14849" max="14849" width="1.85546875" bestFit="1" customWidth="1"/>
    <col min="14850" max="14850" width="42.28515625" customWidth="1"/>
    <col min="14851" max="14851" width="15" customWidth="1"/>
    <col min="14852" max="14852" width="14.7109375" customWidth="1"/>
    <col min="14853" max="14853" width="18.42578125" customWidth="1"/>
    <col min="14854" max="14854" width="18.140625" customWidth="1"/>
    <col min="15105" max="15105" width="1.85546875" bestFit="1" customWidth="1"/>
    <col min="15106" max="15106" width="42.28515625" customWidth="1"/>
    <col min="15107" max="15107" width="15" customWidth="1"/>
    <col min="15108" max="15108" width="14.7109375" customWidth="1"/>
    <col min="15109" max="15109" width="18.42578125" customWidth="1"/>
    <col min="15110" max="15110" width="18.140625" customWidth="1"/>
    <col min="15361" max="15361" width="1.85546875" bestFit="1" customWidth="1"/>
    <col min="15362" max="15362" width="42.28515625" customWidth="1"/>
    <col min="15363" max="15363" width="15" customWidth="1"/>
    <col min="15364" max="15364" width="14.7109375" customWidth="1"/>
    <col min="15365" max="15365" width="18.42578125" customWidth="1"/>
    <col min="15366" max="15366" width="18.140625" customWidth="1"/>
    <col min="15617" max="15617" width="1.85546875" bestFit="1" customWidth="1"/>
    <col min="15618" max="15618" width="42.28515625" customWidth="1"/>
    <col min="15619" max="15619" width="15" customWidth="1"/>
    <col min="15620" max="15620" width="14.7109375" customWidth="1"/>
    <col min="15621" max="15621" width="18.42578125" customWidth="1"/>
    <col min="15622" max="15622" width="18.140625" customWidth="1"/>
    <col min="15873" max="15873" width="1.85546875" bestFit="1" customWidth="1"/>
    <col min="15874" max="15874" width="42.28515625" customWidth="1"/>
    <col min="15875" max="15875" width="15" customWidth="1"/>
    <col min="15876" max="15876" width="14.7109375" customWidth="1"/>
    <col min="15877" max="15877" width="18.42578125" customWidth="1"/>
    <col min="15878" max="15878" width="18.140625" customWidth="1"/>
    <col min="16129" max="16129" width="1.85546875" bestFit="1" customWidth="1"/>
    <col min="16130" max="16130" width="42.28515625" customWidth="1"/>
    <col min="16131" max="16131" width="15" customWidth="1"/>
    <col min="16132" max="16132" width="14.7109375" customWidth="1"/>
    <col min="16133" max="16133" width="18.42578125" customWidth="1"/>
    <col min="16134" max="16134" width="18.140625" customWidth="1"/>
  </cols>
  <sheetData>
    <row r="2" spans="1:7" x14ac:dyDescent="0.25">
      <c r="A2" s="1068" t="s">
        <v>715</v>
      </c>
      <c r="B2" s="1068"/>
    </row>
    <row r="3" spans="1:7" x14ac:dyDescent="0.25">
      <c r="A3" s="1068" t="s">
        <v>716</v>
      </c>
      <c r="B3" s="1068"/>
    </row>
    <row r="4" spans="1:7" x14ac:dyDescent="0.25">
      <c r="A4" s="1069" t="s">
        <v>717</v>
      </c>
      <c r="B4" s="1069"/>
    </row>
    <row r="5" spans="1:7" x14ac:dyDescent="0.25">
      <c r="A5" s="1068" t="s">
        <v>718</v>
      </c>
      <c r="B5" s="1068"/>
      <c r="F5" s="513"/>
    </row>
    <row r="6" spans="1:7" x14ac:dyDescent="0.25">
      <c r="A6" s="1070" t="s">
        <v>783</v>
      </c>
      <c r="B6" s="1070"/>
    </row>
    <row r="7" spans="1:7" x14ac:dyDescent="0.25">
      <c r="A7" s="412"/>
      <c r="B7" s="412"/>
    </row>
    <row r="8" spans="1:7" ht="45" customHeight="1" x14ac:dyDescent="0.25">
      <c r="A8" s="1067" t="s">
        <v>719</v>
      </c>
      <c r="B8" s="1067"/>
      <c r="C8" s="506" t="s">
        <v>816</v>
      </c>
      <c r="D8" s="506" t="s">
        <v>817</v>
      </c>
      <c r="E8" s="506" t="s">
        <v>818</v>
      </c>
      <c r="F8" s="506" t="s">
        <v>819</v>
      </c>
    </row>
    <row r="9" spans="1:7" x14ac:dyDescent="0.25">
      <c r="A9" s="507">
        <v>1</v>
      </c>
      <c r="B9" s="413" t="s">
        <v>165</v>
      </c>
      <c r="C9" s="414">
        <f>'EJEC POR EJES PROG'!E10</f>
        <v>77232784753</v>
      </c>
      <c r="D9" s="415">
        <f>C9/C15</f>
        <v>0.22433589482987418</v>
      </c>
      <c r="E9" s="414">
        <f>'EJEC POR EJES PROG'!G9</f>
        <v>77220388147</v>
      </c>
      <c r="F9" s="510">
        <f>'EJEC POR EJES PROG'!I9</f>
        <v>0.22499896155816224</v>
      </c>
      <c r="G9" s="513"/>
    </row>
    <row r="10" spans="1:7" x14ac:dyDescent="0.25">
      <c r="A10" s="507">
        <v>2</v>
      </c>
      <c r="B10" s="413" t="s">
        <v>720</v>
      </c>
      <c r="C10" s="414">
        <f>'EJEC POR EJES PROG'!E11</f>
        <v>237654162048</v>
      </c>
      <c r="D10" s="415">
        <f>C10/C15</f>
        <v>0.69030735164590951</v>
      </c>
      <c r="E10" s="414">
        <f>'EJEC POR EJES PROG'!G11</f>
        <v>220599036378</v>
      </c>
      <c r="F10" s="415">
        <f>'EJEC POR EJES PROG'!I11</f>
        <v>0.6427648875747014</v>
      </c>
      <c r="G10" s="513"/>
    </row>
    <row r="11" spans="1:7" ht="15" customHeight="1" x14ac:dyDescent="0.25">
      <c r="A11" s="507">
        <v>3</v>
      </c>
      <c r="B11" s="413" t="s">
        <v>70</v>
      </c>
      <c r="C11" s="1061">
        <f>+C18</f>
        <v>23896427364</v>
      </c>
      <c r="D11" s="1063">
        <f>C11/C15</f>
        <v>6.9411279589161753E-2</v>
      </c>
      <c r="E11" s="1065">
        <v>13725482508</v>
      </c>
      <c r="F11" s="1063">
        <v>3.9899999999999998E-2</v>
      </c>
      <c r="G11" s="513"/>
    </row>
    <row r="12" spans="1:7" ht="24" x14ac:dyDescent="0.25">
      <c r="A12" s="507">
        <v>5</v>
      </c>
      <c r="B12" s="413" t="s">
        <v>721</v>
      </c>
      <c r="C12" s="1062"/>
      <c r="D12" s="1063"/>
      <c r="E12" s="1066" t="e">
        <v>#REF!</v>
      </c>
      <c r="F12" s="1063"/>
      <c r="G12" s="513"/>
    </row>
    <row r="13" spans="1:7" x14ac:dyDescent="0.25">
      <c r="A13" s="507">
        <v>4</v>
      </c>
      <c r="B13" s="413" t="s">
        <v>722</v>
      </c>
      <c r="C13" s="414">
        <f>'EJEC POR EJES PROG'!E35</f>
        <v>1069660749</v>
      </c>
      <c r="D13" s="415">
        <f>C13/C15</f>
        <v>3.107013453661431E-3</v>
      </c>
      <c r="E13" s="414">
        <f>'EJEC POR EJES PROG'!G35</f>
        <v>150563326</v>
      </c>
      <c r="F13" s="415">
        <f>'EJEC POR EJES PROG'!I35</f>
        <v>4.3870009995616876E-4</v>
      </c>
      <c r="G13" s="513"/>
    </row>
    <row r="14" spans="1:7" x14ac:dyDescent="0.25">
      <c r="A14" s="507">
        <v>6</v>
      </c>
      <c r="B14" s="413" t="s">
        <v>723</v>
      </c>
      <c r="C14" s="414">
        <f>'EJEC POR EJES PROG'!E37</f>
        <v>4419934918</v>
      </c>
      <c r="D14" s="415">
        <f>C14/C15</f>
        <v>1.2838460481393185E-2</v>
      </c>
      <c r="E14" s="414">
        <f>'EJEC POR EJES PROG'!G37</f>
        <v>3162801327</v>
      </c>
      <c r="F14" s="415">
        <f>'EJEC POR EJES PROG'!I37</f>
        <v>9.2155327273814574E-3</v>
      </c>
      <c r="G14" s="513"/>
    </row>
    <row r="15" spans="1:7" x14ac:dyDescent="0.25">
      <c r="A15" s="1064" t="s">
        <v>724</v>
      </c>
      <c r="B15" s="1064"/>
      <c r="C15" s="508">
        <f>SUM(C9:C14)</f>
        <v>344272969832</v>
      </c>
      <c r="D15" s="509">
        <f>SUM(D9:D14)</f>
        <v>0.99999999999999989</v>
      </c>
      <c r="E15" s="508">
        <f>E9+E10+E11+E13+E14</f>
        <v>314858271686</v>
      </c>
      <c r="F15" s="512">
        <f>SUM(F9:F14)</f>
        <v>0.91731808196020126</v>
      </c>
    </row>
    <row r="18" spans="3:3" x14ac:dyDescent="0.25">
      <c r="C18" s="505">
        <v>23896427364</v>
      </c>
    </row>
  </sheetData>
  <sheetProtection password="F0E9" sheet="1" objects="1" scenarios="1" selectLockedCells="1" sort="0" autoFilter="0" pivotTables="0" selectUnlockedCells="1"/>
  <mergeCells count="11">
    <mergeCell ref="A8:B8"/>
    <mergeCell ref="A2:B2"/>
    <mergeCell ref="A3:B3"/>
    <mergeCell ref="A4:B4"/>
    <mergeCell ref="A5:B5"/>
    <mergeCell ref="A6:B6"/>
    <mergeCell ref="C11:C12"/>
    <mergeCell ref="D11:D12"/>
    <mergeCell ref="F11:F12"/>
    <mergeCell ref="A15:B15"/>
    <mergeCell ref="E11:E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E13" sqref="E13 E39"/>
    </sheetView>
  </sheetViews>
  <sheetFormatPr baseColWidth="10" defaultRowHeight="15" x14ac:dyDescent="0.25"/>
  <cols>
    <col min="3" max="3" width="17.5703125" customWidth="1"/>
    <col min="5" max="5" width="21.28515625" bestFit="1" customWidth="1"/>
    <col min="6" max="6" width="15.85546875" customWidth="1"/>
    <col min="7" max="7" width="22.28515625" customWidth="1"/>
    <col min="9" max="9" width="15.140625" customWidth="1"/>
    <col min="10" max="10" width="17.7109375" customWidth="1"/>
    <col min="259" max="259" width="17.5703125" customWidth="1"/>
    <col min="261" max="261" width="19.7109375" bestFit="1" customWidth="1"/>
    <col min="262" max="262" width="15.85546875" customWidth="1"/>
    <col min="263" max="263" width="22.28515625" customWidth="1"/>
    <col min="265" max="265" width="0" hidden="1" customWidth="1"/>
    <col min="266" max="266" width="17.7109375" customWidth="1"/>
    <col min="515" max="515" width="17.5703125" customWidth="1"/>
    <col min="517" max="517" width="19.7109375" bestFit="1" customWidth="1"/>
    <col min="518" max="518" width="15.85546875" customWidth="1"/>
    <col min="519" max="519" width="22.28515625" customWidth="1"/>
    <col min="521" max="521" width="0" hidden="1" customWidth="1"/>
    <col min="522" max="522" width="17.7109375" customWidth="1"/>
    <col min="771" max="771" width="17.5703125" customWidth="1"/>
    <col min="773" max="773" width="19.7109375" bestFit="1" customWidth="1"/>
    <col min="774" max="774" width="15.85546875" customWidth="1"/>
    <col min="775" max="775" width="22.28515625" customWidth="1"/>
    <col min="777" max="777" width="0" hidden="1" customWidth="1"/>
    <col min="778" max="778" width="17.7109375" customWidth="1"/>
    <col min="1027" max="1027" width="17.5703125" customWidth="1"/>
    <col min="1029" max="1029" width="19.7109375" bestFit="1" customWidth="1"/>
    <col min="1030" max="1030" width="15.85546875" customWidth="1"/>
    <col min="1031" max="1031" width="22.28515625" customWidth="1"/>
    <col min="1033" max="1033" width="0" hidden="1" customWidth="1"/>
    <col min="1034" max="1034" width="17.7109375" customWidth="1"/>
    <col min="1283" max="1283" width="17.5703125" customWidth="1"/>
    <col min="1285" max="1285" width="19.7109375" bestFit="1" customWidth="1"/>
    <col min="1286" max="1286" width="15.85546875" customWidth="1"/>
    <col min="1287" max="1287" width="22.28515625" customWidth="1"/>
    <col min="1289" max="1289" width="0" hidden="1" customWidth="1"/>
    <col min="1290" max="1290" width="17.7109375" customWidth="1"/>
    <col min="1539" max="1539" width="17.5703125" customWidth="1"/>
    <col min="1541" max="1541" width="19.7109375" bestFit="1" customWidth="1"/>
    <col min="1542" max="1542" width="15.85546875" customWidth="1"/>
    <col min="1543" max="1543" width="22.28515625" customWidth="1"/>
    <col min="1545" max="1545" width="0" hidden="1" customWidth="1"/>
    <col min="1546" max="1546" width="17.7109375" customWidth="1"/>
    <col min="1795" max="1795" width="17.5703125" customWidth="1"/>
    <col min="1797" max="1797" width="19.7109375" bestFit="1" customWidth="1"/>
    <col min="1798" max="1798" width="15.85546875" customWidth="1"/>
    <col min="1799" max="1799" width="22.28515625" customWidth="1"/>
    <col min="1801" max="1801" width="0" hidden="1" customWidth="1"/>
    <col min="1802" max="1802" width="17.7109375" customWidth="1"/>
    <col min="2051" max="2051" width="17.5703125" customWidth="1"/>
    <col min="2053" max="2053" width="19.7109375" bestFit="1" customWidth="1"/>
    <col min="2054" max="2054" width="15.85546875" customWidth="1"/>
    <col min="2055" max="2055" width="22.28515625" customWidth="1"/>
    <col min="2057" max="2057" width="0" hidden="1" customWidth="1"/>
    <col min="2058" max="2058" width="17.7109375" customWidth="1"/>
    <col min="2307" max="2307" width="17.5703125" customWidth="1"/>
    <col min="2309" max="2309" width="19.7109375" bestFit="1" customWidth="1"/>
    <col min="2310" max="2310" width="15.85546875" customWidth="1"/>
    <col min="2311" max="2311" width="22.28515625" customWidth="1"/>
    <col min="2313" max="2313" width="0" hidden="1" customWidth="1"/>
    <col min="2314" max="2314" width="17.7109375" customWidth="1"/>
    <col min="2563" max="2563" width="17.5703125" customWidth="1"/>
    <col min="2565" max="2565" width="19.7109375" bestFit="1" customWidth="1"/>
    <col min="2566" max="2566" width="15.85546875" customWidth="1"/>
    <col min="2567" max="2567" width="22.28515625" customWidth="1"/>
    <col min="2569" max="2569" width="0" hidden="1" customWidth="1"/>
    <col min="2570" max="2570" width="17.7109375" customWidth="1"/>
    <col min="2819" max="2819" width="17.5703125" customWidth="1"/>
    <col min="2821" max="2821" width="19.7109375" bestFit="1" customWidth="1"/>
    <col min="2822" max="2822" width="15.85546875" customWidth="1"/>
    <col min="2823" max="2823" width="22.28515625" customWidth="1"/>
    <col min="2825" max="2825" width="0" hidden="1" customWidth="1"/>
    <col min="2826" max="2826" width="17.7109375" customWidth="1"/>
    <col min="3075" max="3075" width="17.5703125" customWidth="1"/>
    <col min="3077" max="3077" width="19.7109375" bestFit="1" customWidth="1"/>
    <col min="3078" max="3078" width="15.85546875" customWidth="1"/>
    <col min="3079" max="3079" width="22.28515625" customWidth="1"/>
    <col min="3081" max="3081" width="0" hidden="1" customWidth="1"/>
    <col min="3082" max="3082" width="17.7109375" customWidth="1"/>
    <col min="3331" max="3331" width="17.5703125" customWidth="1"/>
    <col min="3333" max="3333" width="19.7109375" bestFit="1" customWidth="1"/>
    <col min="3334" max="3334" width="15.85546875" customWidth="1"/>
    <col min="3335" max="3335" width="22.28515625" customWidth="1"/>
    <col min="3337" max="3337" width="0" hidden="1" customWidth="1"/>
    <col min="3338" max="3338" width="17.7109375" customWidth="1"/>
    <col min="3587" max="3587" width="17.5703125" customWidth="1"/>
    <col min="3589" max="3589" width="19.7109375" bestFit="1" customWidth="1"/>
    <col min="3590" max="3590" width="15.85546875" customWidth="1"/>
    <col min="3591" max="3591" width="22.28515625" customWidth="1"/>
    <col min="3593" max="3593" width="0" hidden="1" customWidth="1"/>
    <col min="3594" max="3594" width="17.7109375" customWidth="1"/>
    <col min="3843" max="3843" width="17.5703125" customWidth="1"/>
    <col min="3845" max="3845" width="19.7109375" bestFit="1" customWidth="1"/>
    <col min="3846" max="3846" width="15.85546875" customWidth="1"/>
    <col min="3847" max="3847" width="22.28515625" customWidth="1"/>
    <col min="3849" max="3849" width="0" hidden="1" customWidth="1"/>
    <col min="3850" max="3850" width="17.7109375" customWidth="1"/>
    <col min="4099" max="4099" width="17.5703125" customWidth="1"/>
    <col min="4101" max="4101" width="19.7109375" bestFit="1" customWidth="1"/>
    <col min="4102" max="4102" width="15.85546875" customWidth="1"/>
    <col min="4103" max="4103" width="22.28515625" customWidth="1"/>
    <col min="4105" max="4105" width="0" hidden="1" customWidth="1"/>
    <col min="4106" max="4106" width="17.7109375" customWidth="1"/>
    <col min="4355" max="4355" width="17.5703125" customWidth="1"/>
    <col min="4357" max="4357" width="19.7109375" bestFit="1" customWidth="1"/>
    <col min="4358" max="4358" width="15.85546875" customWidth="1"/>
    <col min="4359" max="4359" width="22.28515625" customWidth="1"/>
    <col min="4361" max="4361" width="0" hidden="1" customWidth="1"/>
    <col min="4362" max="4362" width="17.7109375" customWidth="1"/>
    <col min="4611" max="4611" width="17.5703125" customWidth="1"/>
    <col min="4613" max="4613" width="19.7109375" bestFit="1" customWidth="1"/>
    <col min="4614" max="4614" width="15.85546875" customWidth="1"/>
    <col min="4615" max="4615" width="22.28515625" customWidth="1"/>
    <col min="4617" max="4617" width="0" hidden="1" customWidth="1"/>
    <col min="4618" max="4618" width="17.7109375" customWidth="1"/>
    <col min="4867" max="4867" width="17.5703125" customWidth="1"/>
    <col min="4869" max="4869" width="19.7109375" bestFit="1" customWidth="1"/>
    <col min="4870" max="4870" width="15.85546875" customWidth="1"/>
    <col min="4871" max="4871" width="22.28515625" customWidth="1"/>
    <col min="4873" max="4873" width="0" hidden="1" customWidth="1"/>
    <col min="4874" max="4874" width="17.7109375" customWidth="1"/>
    <col min="5123" max="5123" width="17.5703125" customWidth="1"/>
    <col min="5125" max="5125" width="19.7109375" bestFit="1" customWidth="1"/>
    <col min="5126" max="5126" width="15.85546875" customWidth="1"/>
    <col min="5127" max="5127" width="22.28515625" customWidth="1"/>
    <col min="5129" max="5129" width="0" hidden="1" customWidth="1"/>
    <col min="5130" max="5130" width="17.7109375" customWidth="1"/>
    <col min="5379" max="5379" width="17.5703125" customWidth="1"/>
    <col min="5381" max="5381" width="19.7109375" bestFit="1" customWidth="1"/>
    <col min="5382" max="5382" width="15.85546875" customWidth="1"/>
    <col min="5383" max="5383" width="22.28515625" customWidth="1"/>
    <col min="5385" max="5385" width="0" hidden="1" customWidth="1"/>
    <col min="5386" max="5386" width="17.7109375" customWidth="1"/>
    <col min="5635" max="5635" width="17.5703125" customWidth="1"/>
    <col min="5637" max="5637" width="19.7109375" bestFit="1" customWidth="1"/>
    <col min="5638" max="5638" width="15.85546875" customWidth="1"/>
    <col min="5639" max="5639" width="22.28515625" customWidth="1"/>
    <col min="5641" max="5641" width="0" hidden="1" customWidth="1"/>
    <col min="5642" max="5642" width="17.7109375" customWidth="1"/>
    <col min="5891" max="5891" width="17.5703125" customWidth="1"/>
    <col min="5893" max="5893" width="19.7109375" bestFit="1" customWidth="1"/>
    <col min="5894" max="5894" width="15.85546875" customWidth="1"/>
    <col min="5895" max="5895" width="22.28515625" customWidth="1"/>
    <col min="5897" max="5897" width="0" hidden="1" customWidth="1"/>
    <col min="5898" max="5898" width="17.7109375" customWidth="1"/>
    <col min="6147" max="6147" width="17.5703125" customWidth="1"/>
    <col min="6149" max="6149" width="19.7109375" bestFit="1" customWidth="1"/>
    <col min="6150" max="6150" width="15.85546875" customWidth="1"/>
    <col min="6151" max="6151" width="22.28515625" customWidth="1"/>
    <col min="6153" max="6153" width="0" hidden="1" customWidth="1"/>
    <col min="6154" max="6154" width="17.7109375" customWidth="1"/>
    <col min="6403" max="6403" width="17.5703125" customWidth="1"/>
    <col min="6405" max="6405" width="19.7109375" bestFit="1" customWidth="1"/>
    <col min="6406" max="6406" width="15.85546875" customWidth="1"/>
    <col min="6407" max="6407" width="22.28515625" customWidth="1"/>
    <col min="6409" max="6409" width="0" hidden="1" customWidth="1"/>
    <col min="6410" max="6410" width="17.7109375" customWidth="1"/>
    <col min="6659" max="6659" width="17.5703125" customWidth="1"/>
    <col min="6661" max="6661" width="19.7109375" bestFit="1" customWidth="1"/>
    <col min="6662" max="6662" width="15.85546875" customWidth="1"/>
    <col min="6663" max="6663" width="22.28515625" customWidth="1"/>
    <col min="6665" max="6665" width="0" hidden="1" customWidth="1"/>
    <col min="6666" max="6666" width="17.7109375" customWidth="1"/>
    <col min="6915" max="6915" width="17.5703125" customWidth="1"/>
    <col min="6917" max="6917" width="19.7109375" bestFit="1" customWidth="1"/>
    <col min="6918" max="6918" width="15.85546875" customWidth="1"/>
    <col min="6919" max="6919" width="22.28515625" customWidth="1"/>
    <col min="6921" max="6921" width="0" hidden="1" customWidth="1"/>
    <col min="6922" max="6922" width="17.7109375" customWidth="1"/>
    <col min="7171" max="7171" width="17.5703125" customWidth="1"/>
    <col min="7173" max="7173" width="19.7109375" bestFit="1" customWidth="1"/>
    <col min="7174" max="7174" width="15.85546875" customWidth="1"/>
    <col min="7175" max="7175" width="22.28515625" customWidth="1"/>
    <col min="7177" max="7177" width="0" hidden="1" customWidth="1"/>
    <col min="7178" max="7178" width="17.7109375" customWidth="1"/>
    <col min="7427" max="7427" width="17.5703125" customWidth="1"/>
    <col min="7429" max="7429" width="19.7109375" bestFit="1" customWidth="1"/>
    <col min="7430" max="7430" width="15.85546875" customWidth="1"/>
    <col min="7431" max="7431" width="22.28515625" customWidth="1"/>
    <col min="7433" max="7433" width="0" hidden="1" customWidth="1"/>
    <col min="7434" max="7434" width="17.7109375" customWidth="1"/>
    <col min="7683" max="7683" width="17.5703125" customWidth="1"/>
    <col min="7685" max="7685" width="19.7109375" bestFit="1" customWidth="1"/>
    <col min="7686" max="7686" width="15.85546875" customWidth="1"/>
    <col min="7687" max="7687" width="22.28515625" customWidth="1"/>
    <col min="7689" max="7689" width="0" hidden="1" customWidth="1"/>
    <col min="7690" max="7690" width="17.7109375" customWidth="1"/>
    <col min="7939" max="7939" width="17.5703125" customWidth="1"/>
    <col min="7941" max="7941" width="19.7109375" bestFit="1" customWidth="1"/>
    <col min="7942" max="7942" width="15.85546875" customWidth="1"/>
    <col min="7943" max="7943" width="22.28515625" customWidth="1"/>
    <col min="7945" max="7945" width="0" hidden="1" customWidth="1"/>
    <col min="7946" max="7946" width="17.7109375" customWidth="1"/>
    <col min="8195" max="8195" width="17.5703125" customWidth="1"/>
    <col min="8197" max="8197" width="19.7109375" bestFit="1" customWidth="1"/>
    <col min="8198" max="8198" width="15.85546875" customWidth="1"/>
    <col min="8199" max="8199" width="22.28515625" customWidth="1"/>
    <col min="8201" max="8201" width="0" hidden="1" customWidth="1"/>
    <col min="8202" max="8202" width="17.7109375" customWidth="1"/>
    <col min="8451" max="8451" width="17.5703125" customWidth="1"/>
    <col min="8453" max="8453" width="19.7109375" bestFit="1" customWidth="1"/>
    <col min="8454" max="8454" width="15.85546875" customWidth="1"/>
    <col min="8455" max="8455" width="22.28515625" customWidth="1"/>
    <col min="8457" max="8457" width="0" hidden="1" customWidth="1"/>
    <col min="8458" max="8458" width="17.7109375" customWidth="1"/>
    <col min="8707" max="8707" width="17.5703125" customWidth="1"/>
    <col min="8709" max="8709" width="19.7109375" bestFit="1" customWidth="1"/>
    <col min="8710" max="8710" width="15.85546875" customWidth="1"/>
    <col min="8711" max="8711" width="22.28515625" customWidth="1"/>
    <col min="8713" max="8713" width="0" hidden="1" customWidth="1"/>
    <col min="8714" max="8714" width="17.7109375" customWidth="1"/>
    <col min="8963" max="8963" width="17.5703125" customWidth="1"/>
    <col min="8965" max="8965" width="19.7109375" bestFit="1" customWidth="1"/>
    <col min="8966" max="8966" width="15.85546875" customWidth="1"/>
    <col min="8967" max="8967" width="22.28515625" customWidth="1"/>
    <col min="8969" max="8969" width="0" hidden="1" customWidth="1"/>
    <col min="8970" max="8970" width="17.7109375" customWidth="1"/>
    <col min="9219" max="9219" width="17.5703125" customWidth="1"/>
    <col min="9221" max="9221" width="19.7109375" bestFit="1" customWidth="1"/>
    <col min="9222" max="9222" width="15.85546875" customWidth="1"/>
    <col min="9223" max="9223" width="22.28515625" customWidth="1"/>
    <col min="9225" max="9225" width="0" hidden="1" customWidth="1"/>
    <col min="9226" max="9226" width="17.7109375" customWidth="1"/>
    <col min="9475" max="9475" width="17.5703125" customWidth="1"/>
    <col min="9477" max="9477" width="19.7109375" bestFit="1" customWidth="1"/>
    <col min="9478" max="9478" width="15.85546875" customWidth="1"/>
    <col min="9479" max="9479" width="22.28515625" customWidth="1"/>
    <col min="9481" max="9481" width="0" hidden="1" customWidth="1"/>
    <col min="9482" max="9482" width="17.7109375" customWidth="1"/>
    <col min="9731" max="9731" width="17.5703125" customWidth="1"/>
    <col min="9733" max="9733" width="19.7109375" bestFit="1" customWidth="1"/>
    <col min="9734" max="9734" width="15.85546875" customWidth="1"/>
    <col min="9735" max="9735" width="22.28515625" customWidth="1"/>
    <col min="9737" max="9737" width="0" hidden="1" customWidth="1"/>
    <col min="9738" max="9738" width="17.7109375" customWidth="1"/>
    <col min="9987" max="9987" width="17.5703125" customWidth="1"/>
    <col min="9989" max="9989" width="19.7109375" bestFit="1" customWidth="1"/>
    <col min="9990" max="9990" width="15.85546875" customWidth="1"/>
    <col min="9991" max="9991" width="22.28515625" customWidth="1"/>
    <col min="9993" max="9993" width="0" hidden="1" customWidth="1"/>
    <col min="9994" max="9994" width="17.7109375" customWidth="1"/>
    <col min="10243" max="10243" width="17.5703125" customWidth="1"/>
    <col min="10245" max="10245" width="19.7109375" bestFit="1" customWidth="1"/>
    <col min="10246" max="10246" width="15.85546875" customWidth="1"/>
    <col min="10247" max="10247" width="22.28515625" customWidth="1"/>
    <col min="10249" max="10249" width="0" hidden="1" customWidth="1"/>
    <col min="10250" max="10250" width="17.7109375" customWidth="1"/>
    <col min="10499" max="10499" width="17.5703125" customWidth="1"/>
    <col min="10501" max="10501" width="19.7109375" bestFit="1" customWidth="1"/>
    <col min="10502" max="10502" width="15.85546875" customWidth="1"/>
    <col min="10503" max="10503" width="22.28515625" customWidth="1"/>
    <col min="10505" max="10505" width="0" hidden="1" customWidth="1"/>
    <col min="10506" max="10506" width="17.7109375" customWidth="1"/>
    <col min="10755" max="10755" width="17.5703125" customWidth="1"/>
    <col min="10757" max="10757" width="19.7109375" bestFit="1" customWidth="1"/>
    <col min="10758" max="10758" width="15.85546875" customWidth="1"/>
    <col min="10759" max="10759" width="22.28515625" customWidth="1"/>
    <col min="10761" max="10761" width="0" hidden="1" customWidth="1"/>
    <col min="10762" max="10762" width="17.7109375" customWidth="1"/>
    <col min="11011" max="11011" width="17.5703125" customWidth="1"/>
    <col min="11013" max="11013" width="19.7109375" bestFit="1" customWidth="1"/>
    <col min="11014" max="11014" width="15.85546875" customWidth="1"/>
    <col min="11015" max="11015" width="22.28515625" customWidth="1"/>
    <col min="11017" max="11017" width="0" hidden="1" customWidth="1"/>
    <col min="11018" max="11018" width="17.7109375" customWidth="1"/>
    <col min="11267" max="11267" width="17.5703125" customWidth="1"/>
    <col min="11269" max="11269" width="19.7109375" bestFit="1" customWidth="1"/>
    <col min="11270" max="11270" width="15.85546875" customWidth="1"/>
    <col min="11271" max="11271" width="22.28515625" customWidth="1"/>
    <col min="11273" max="11273" width="0" hidden="1" customWidth="1"/>
    <col min="11274" max="11274" width="17.7109375" customWidth="1"/>
    <col min="11523" max="11523" width="17.5703125" customWidth="1"/>
    <col min="11525" max="11525" width="19.7109375" bestFit="1" customWidth="1"/>
    <col min="11526" max="11526" width="15.85546875" customWidth="1"/>
    <col min="11527" max="11527" width="22.28515625" customWidth="1"/>
    <col min="11529" max="11529" width="0" hidden="1" customWidth="1"/>
    <col min="11530" max="11530" width="17.7109375" customWidth="1"/>
    <col min="11779" max="11779" width="17.5703125" customWidth="1"/>
    <col min="11781" max="11781" width="19.7109375" bestFit="1" customWidth="1"/>
    <col min="11782" max="11782" width="15.85546875" customWidth="1"/>
    <col min="11783" max="11783" width="22.28515625" customWidth="1"/>
    <col min="11785" max="11785" width="0" hidden="1" customWidth="1"/>
    <col min="11786" max="11786" width="17.7109375" customWidth="1"/>
    <col min="12035" max="12035" width="17.5703125" customWidth="1"/>
    <col min="12037" max="12037" width="19.7109375" bestFit="1" customWidth="1"/>
    <col min="12038" max="12038" width="15.85546875" customWidth="1"/>
    <col min="12039" max="12039" width="22.28515625" customWidth="1"/>
    <col min="12041" max="12041" width="0" hidden="1" customWidth="1"/>
    <col min="12042" max="12042" width="17.7109375" customWidth="1"/>
    <col min="12291" max="12291" width="17.5703125" customWidth="1"/>
    <col min="12293" max="12293" width="19.7109375" bestFit="1" customWidth="1"/>
    <col min="12294" max="12294" width="15.85546875" customWidth="1"/>
    <col min="12295" max="12295" width="22.28515625" customWidth="1"/>
    <col min="12297" max="12297" width="0" hidden="1" customWidth="1"/>
    <col min="12298" max="12298" width="17.7109375" customWidth="1"/>
    <col min="12547" max="12547" width="17.5703125" customWidth="1"/>
    <col min="12549" max="12549" width="19.7109375" bestFit="1" customWidth="1"/>
    <col min="12550" max="12550" width="15.85546875" customWidth="1"/>
    <col min="12551" max="12551" width="22.28515625" customWidth="1"/>
    <col min="12553" max="12553" width="0" hidden="1" customWidth="1"/>
    <col min="12554" max="12554" width="17.7109375" customWidth="1"/>
    <col min="12803" max="12803" width="17.5703125" customWidth="1"/>
    <col min="12805" max="12805" width="19.7109375" bestFit="1" customWidth="1"/>
    <col min="12806" max="12806" width="15.85546875" customWidth="1"/>
    <col min="12807" max="12807" width="22.28515625" customWidth="1"/>
    <col min="12809" max="12809" width="0" hidden="1" customWidth="1"/>
    <col min="12810" max="12810" width="17.7109375" customWidth="1"/>
    <col min="13059" max="13059" width="17.5703125" customWidth="1"/>
    <col min="13061" max="13061" width="19.7109375" bestFit="1" customWidth="1"/>
    <col min="13062" max="13062" width="15.85546875" customWidth="1"/>
    <col min="13063" max="13063" width="22.28515625" customWidth="1"/>
    <col min="13065" max="13065" width="0" hidden="1" customWidth="1"/>
    <col min="13066" max="13066" width="17.7109375" customWidth="1"/>
    <col min="13315" max="13315" width="17.5703125" customWidth="1"/>
    <col min="13317" max="13317" width="19.7109375" bestFit="1" customWidth="1"/>
    <col min="13318" max="13318" width="15.85546875" customWidth="1"/>
    <col min="13319" max="13319" width="22.28515625" customWidth="1"/>
    <col min="13321" max="13321" width="0" hidden="1" customWidth="1"/>
    <col min="13322" max="13322" width="17.7109375" customWidth="1"/>
    <col min="13571" max="13571" width="17.5703125" customWidth="1"/>
    <col min="13573" max="13573" width="19.7109375" bestFit="1" customWidth="1"/>
    <col min="13574" max="13574" width="15.85546875" customWidth="1"/>
    <col min="13575" max="13575" width="22.28515625" customWidth="1"/>
    <col min="13577" max="13577" width="0" hidden="1" customWidth="1"/>
    <col min="13578" max="13578" width="17.7109375" customWidth="1"/>
    <col min="13827" max="13827" width="17.5703125" customWidth="1"/>
    <col min="13829" max="13829" width="19.7109375" bestFit="1" customWidth="1"/>
    <col min="13830" max="13830" width="15.85546875" customWidth="1"/>
    <col min="13831" max="13831" width="22.28515625" customWidth="1"/>
    <col min="13833" max="13833" width="0" hidden="1" customWidth="1"/>
    <col min="13834" max="13834" width="17.7109375" customWidth="1"/>
    <col min="14083" max="14083" width="17.5703125" customWidth="1"/>
    <col min="14085" max="14085" width="19.7109375" bestFit="1" customWidth="1"/>
    <col min="14086" max="14086" width="15.85546875" customWidth="1"/>
    <col min="14087" max="14087" width="22.28515625" customWidth="1"/>
    <col min="14089" max="14089" width="0" hidden="1" customWidth="1"/>
    <col min="14090" max="14090" width="17.7109375" customWidth="1"/>
    <col min="14339" max="14339" width="17.5703125" customWidth="1"/>
    <col min="14341" max="14341" width="19.7109375" bestFit="1" customWidth="1"/>
    <col min="14342" max="14342" width="15.85546875" customWidth="1"/>
    <col min="14343" max="14343" width="22.28515625" customWidth="1"/>
    <col min="14345" max="14345" width="0" hidden="1" customWidth="1"/>
    <col min="14346" max="14346" width="17.7109375" customWidth="1"/>
    <col min="14595" max="14595" width="17.5703125" customWidth="1"/>
    <col min="14597" max="14597" width="19.7109375" bestFit="1" customWidth="1"/>
    <col min="14598" max="14598" width="15.85546875" customWidth="1"/>
    <col min="14599" max="14599" width="22.28515625" customWidth="1"/>
    <col min="14601" max="14601" width="0" hidden="1" customWidth="1"/>
    <col min="14602" max="14602" width="17.7109375" customWidth="1"/>
    <col min="14851" max="14851" width="17.5703125" customWidth="1"/>
    <col min="14853" max="14853" width="19.7109375" bestFit="1" customWidth="1"/>
    <col min="14854" max="14854" width="15.85546875" customWidth="1"/>
    <col min="14855" max="14855" width="22.28515625" customWidth="1"/>
    <col min="14857" max="14857" width="0" hidden="1" customWidth="1"/>
    <col min="14858" max="14858" width="17.7109375" customWidth="1"/>
    <col min="15107" max="15107" width="17.5703125" customWidth="1"/>
    <col min="15109" max="15109" width="19.7109375" bestFit="1" customWidth="1"/>
    <col min="15110" max="15110" width="15.85546875" customWidth="1"/>
    <col min="15111" max="15111" width="22.28515625" customWidth="1"/>
    <col min="15113" max="15113" width="0" hidden="1" customWidth="1"/>
    <col min="15114" max="15114" width="17.7109375" customWidth="1"/>
    <col min="15363" max="15363" width="17.5703125" customWidth="1"/>
    <col min="15365" max="15365" width="19.7109375" bestFit="1" customWidth="1"/>
    <col min="15366" max="15366" width="15.85546875" customWidth="1"/>
    <col min="15367" max="15367" width="22.28515625" customWidth="1"/>
    <col min="15369" max="15369" width="0" hidden="1" customWidth="1"/>
    <col min="15370" max="15370" width="17.7109375" customWidth="1"/>
    <col min="15619" max="15619" width="17.5703125" customWidth="1"/>
    <col min="15621" max="15621" width="19.7109375" bestFit="1" customWidth="1"/>
    <col min="15622" max="15622" width="15.85546875" customWidth="1"/>
    <col min="15623" max="15623" width="22.28515625" customWidth="1"/>
    <col min="15625" max="15625" width="0" hidden="1" customWidth="1"/>
    <col min="15626" max="15626" width="17.7109375" customWidth="1"/>
    <col min="15875" max="15875" width="17.5703125" customWidth="1"/>
    <col min="15877" max="15877" width="19.7109375" bestFit="1" customWidth="1"/>
    <col min="15878" max="15878" width="15.85546875" customWidth="1"/>
    <col min="15879" max="15879" width="22.28515625" customWidth="1"/>
    <col min="15881" max="15881" width="0" hidden="1" customWidth="1"/>
    <col min="15882" max="15882" width="17.7109375" customWidth="1"/>
    <col min="16131" max="16131" width="17.5703125" customWidth="1"/>
    <col min="16133" max="16133" width="19.7109375" bestFit="1" customWidth="1"/>
    <col min="16134" max="16134" width="15.85546875" customWidth="1"/>
    <col min="16135" max="16135" width="22.28515625" customWidth="1"/>
    <col min="16137" max="16137" width="0" hidden="1" customWidth="1"/>
    <col min="16138" max="16138" width="17.7109375" customWidth="1"/>
  </cols>
  <sheetData>
    <row r="1" spans="1:10" x14ac:dyDescent="0.25">
      <c r="A1" s="416" t="s">
        <v>715</v>
      </c>
      <c r="J1" s="417"/>
    </row>
    <row r="2" spans="1:10" x14ac:dyDescent="0.25">
      <c r="A2" s="416" t="s">
        <v>716</v>
      </c>
      <c r="J2" s="417"/>
    </row>
    <row r="3" spans="1:10" x14ac:dyDescent="0.25">
      <c r="A3" s="416" t="s">
        <v>766</v>
      </c>
      <c r="J3" s="417"/>
    </row>
    <row r="4" spans="1:10" x14ac:dyDescent="0.25">
      <c r="A4" s="416" t="s">
        <v>725</v>
      </c>
      <c r="J4" s="417"/>
    </row>
    <row r="5" spans="1:10" x14ac:dyDescent="0.25">
      <c r="A5" s="418" t="s">
        <v>767</v>
      </c>
      <c r="J5" s="417"/>
    </row>
    <row r="6" spans="1:10" x14ac:dyDescent="0.25">
      <c r="J6" s="417"/>
    </row>
    <row r="7" spans="1:10" x14ac:dyDescent="0.25">
      <c r="J7" s="417"/>
    </row>
    <row r="8" spans="1:10" ht="28.5" customHeight="1" x14ac:dyDescent="0.25">
      <c r="A8" s="1099" t="s">
        <v>726</v>
      </c>
      <c r="B8" s="1099"/>
      <c r="C8" s="1099"/>
      <c r="D8" s="419" t="s">
        <v>727</v>
      </c>
      <c r="E8" s="420" t="s">
        <v>728</v>
      </c>
      <c r="F8" s="420" t="s">
        <v>729</v>
      </c>
      <c r="G8" s="420" t="s">
        <v>730</v>
      </c>
      <c r="H8" s="420" t="s">
        <v>731</v>
      </c>
      <c r="I8" s="420" t="s">
        <v>732</v>
      </c>
      <c r="J8" s="419" t="s">
        <v>733</v>
      </c>
    </row>
    <row r="9" spans="1:10" ht="15.75" x14ac:dyDescent="0.25">
      <c r="A9" s="1100" t="s">
        <v>637</v>
      </c>
      <c r="B9" s="1101"/>
      <c r="C9" s="1102"/>
      <c r="D9" s="421"/>
      <c r="E9" s="422">
        <f>E10</f>
        <v>77232784753</v>
      </c>
      <c r="F9" s="423">
        <f>E9/E39</f>
        <v>0.22503508185674889</v>
      </c>
      <c r="G9" s="422">
        <v>77220388147</v>
      </c>
      <c r="H9" s="424">
        <f>G9/E9</f>
        <v>0.99983949036617481</v>
      </c>
      <c r="I9" s="425">
        <f>F9*H9</f>
        <v>0.22499896155816224</v>
      </c>
      <c r="J9" s="426"/>
    </row>
    <row r="10" spans="1:10" ht="15.75" x14ac:dyDescent="0.25">
      <c r="A10" s="1103" t="s">
        <v>734</v>
      </c>
      <c r="B10" s="1075"/>
      <c r="C10" s="1075"/>
      <c r="D10" s="24">
        <v>296099</v>
      </c>
      <c r="E10" s="427">
        <v>77232784753</v>
      </c>
      <c r="F10" s="428">
        <f>E10/E39</f>
        <v>0.22503508185674889</v>
      </c>
      <c r="G10" s="499">
        <v>77220388147</v>
      </c>
      <c r="H10" s="429">
        <f t="shared" ref="H10:H27" si="0">G10/E10</f>
        <v>0.99983949036617481</v>
      </c>
      <c r="I10" s="430">
        <f t="shared" ref="I10:I25" si="1">F10*H10/100</f>
        <v>2.2499896155816226E-3</v>
      </c>
      <c r="J10" s="3" t="s">
        <v>637</v>
      </c>
    </row>
    <row r="11" spans="1:10" ht="28.5" customHeight="1" x14ac:dyDescent="0.25">
      <c r="A11" s="1104" t="s">
        <v>735</v>
      </c>
      <c r="B11" s="1080"/>
      <c r="C11" s="1081"/>
      <c r="D11" s="431"/>
      <c r="E11" s="432">
        <f>E12+E13+E14+E15+E16+E17+E18+E19+E20+E21+E22+E23+E24+E25+E26</f>
        <v>237654162048</v>
      </c>
      <c r="F11" s="423">
        <f>E11/E39</f>
        <v>0.69245883054853041</v>
      </c>
      <c r="G11" s="432">
        <f>G12+G13+G14+G15+G16+G17+G18+G19+G20+G21+G22+G23+G24+G25+G26</f>
        <v>220599036378</v>
      </c>
      <c r="H11" s="424">
        <f t="shared" si="0"/>
        <v>0.92823552710785129</v>
      </c>
      <c r="I11" s="425">
        <f>F11*H11</f>
        <v>0.6427648875747014</v>
      </c>
      <c r="J11" s="426"/>
    </row>
    <row r="12" spans="1:10" ht="46.5" customHeight="1" x14ac:dyDescent="0.25">
      <c r="A12" s="1072" t="s">
        <v>736</v>
      </c>
      <c r="B12" s="1072"/>
      <c r="C12" s="1072"/>
      <c r="D12" s="433">
        <v>296052</v>
      </c>
      <c r="E12" s="434">
        <v>500000000</v>
      </c>
      <c r="F12" s="18">
        <f>E12/E39</f>
        <v>1.4568624100272892E-3</v>
      </c>
      <c r="G12" s="435">
        <v>123894979</v>
      </c>
      <c r="H12" s="429">
        <f t="shared" si="0"/>
        <v>0.247789958</v>
      </c>
      <c r="I12" s="436">
        <f t="shared" si="1"/>
        <v>3.6099587539244081E-6</v>
      </c>
      <c r="J12" s="3" t="s">
        <v>677</v>
      </c>
    </row>
    <row r="13" spans="1:10" ht="60" x14ac:dyDescent="0.25">
      <c r="A13" s="1072" t="s">
        <v>737</v>
      </c>
      <c r="B13" s="1072"/>
      <c r="C13" s="1072"/>
      <c r="D13" s="3">
        <v>296040</v>
      </c>
      <c r="E13" s="434">
        <v>300000000</v>
      </c>
      <c r="F13" s="18">
        <f>E13/E39</f>
        <v>8.7411744601637346E-4</v>
      </c>
      <c r="G13" s="427">
        <v>217762108</v>
      </c>
      <c r="H13" s="429">
        <f t="shared" si="0"/>
        <v>0.72587369333333329</v>
      </c>
      <c r="I13" s="436">
        <f t="shared" si="1"/>
        <v>6.3449885894700561E-6</v>
      </c>
      <c r="J13" s="433" t="s">
        <v>738</v>
      </c>
    </row>
    <row r="14" spans="1:10" ht="48.75" customHeight="1" x14ac:dyDescent="0.25">
      <c r="A14" s="1072" t="s">
        <v>739</v>
      </c>
      <c r="B14" s="1072"/>
      <c r="C14" s="1072"/>
      <c r="D14" s="3">
        <v>296098</v>
      </c>
      <c r="E14" s="434">
        <v>27894081685</v>
      </c>
      <c r="F14" s="18">
        <f>E14/E39</f>
        <v>8.1275678138214333E-2</v>
      </c>
      <c r="G14" s="427">
        <v>26038695689</v>
      </c>
      <c r="H14" s="429">
        <f t="shared" si="0"/>
        <v>0.93348460017603907</v>
      </c>
      <c r="I14" s="436">
        <f t="shared" si="1"/>
        <v>7.5869593910887453E-4</v>
      </c>
      <c r="J14" s="3" t="s">
        <v>307</v>
      </c>
    </row>
    <row r="15" spans="1:10" ht="65.25" customHeight="1" x14ac:dyDescent="0.25">
      <c r="A15" s="1072" t="s">
        <v>740</v>
      </c>
      <c r="B15" s="1072"/>
      <c r="C15" s="1072"/>
      <c r="D15" s="3">
        <v>296050</v>
      </c>
      <c r="E15" s="434">
        <v>3500000000</v>
      </c>
      <c r="F15" s="18">
        <f>E15/E39</f>
        <v>1.0198036870191024E-2</v>
      </c>
      <c r="G15" s="427">
        <v>1731365110</v>
      </c>
      <c r="H15" s="429">
        <f t="shared" si="0"/>
        <v>0.49467574571428574</v>
      </c>
      <c r="I15" s="436">
        <f t="shared" si="1"/>
        <v>5.044721493583525E-5</v>
      </c>
      <c r="J15" s="3" t="s">
        <v>741</v>
      </c>
    </row>
    <row r="16" spans="1:10" ht="59.25" customHeight="1" x14ac:dyDescent="0.25">
      <c r="A16" s="1072" t="s">
        <v>742</v>
      </c>
      <c r="B16" s="1072"/>
      <c r="C16" s="1072"/>
      <c r="D16" s="3">
        <v>296054</v>
      </c>
      <c r="E16" s="434">
        <v>78039474964</v>
      </c>
      <c r="F16" s="18">
        <f>E16/E39</f>
        <v>0.22738555514663467</v>
      </c>
      <c r="G16" s="427">
        <v>77921978572</v>
      </c>
      <c r="H16" s="429">
        <f t="shared" si="0"/>
        <v>0.99849439796905093</v>
      </c>
      <c r="I16" s="436">
        <f t="shared" si="1"/>
        <v>2.270432029929974E-3</v>
      </c>
      <c r="J16" s="3" t="s">
        <v>307</v>
      </c>
    </row>
    <row r="17" spans="1:10" ht="79.5" customHeight="1" x14ac:dyDescent="0.25">
      <c r="A17" s="1072" t="s">
        <v>743</v>
      </c>
      <c r="B17" s="1072"/>
      <c r="C17" s="1072"/>
      <c r="D17" s="24">
        <v>296105</v>
      </c>
      <c r="E17" s="434">
        <v>970000000</v>
      </c>
      <c r="F17" s="18">
        <f>E17/E39</f>
        <v>2.8263130754529408E-3</v>
      </c>
      <c r="G17" s="427">
        <v>811182322</v>
      </c>
      <c r="H17" s="429">
        <f t="shared" si="0"/>
        <v>0.83627043505154641</v>
      </c>
      <c r="I17" s="436">
        <f t="shared" si="1"/>
        <v>2.3635620652009052E-5</v>
      </c>
      <c r="J17" s="3" t="s">
        <v>637</v>
      </c>
    </row>
    <row r="18" spans="1:10" ht="60" customHeight="1" x14ac:dyDescent="0.25">
      <c r="A18" s="1072" t="s">
        <v>744</v>
      </c>
      <c r="B18" s="1072"/>
      <c r="C18" s="1072"/>
      <c r="D18" s="3">
        <v>296055</v>
      </c>
      <c r="E18" s="434">
        <v>5000000000</v>
      </c>
      <c r="F18" s="18">
        <f>E18/E39</f>
        <v>1.4568624100272891E-2</v>
      </c>
      <c r="G18" s="427">
        <v>4174025317</v>
      </c>
      <c r="H18" s="429">
        <f t="shared" si="0"/>
        <v>0.83480506340000005</v>
      </c>
      <c r="I18" s="436">
        <f t="shared" si="1"/>
        <v>1.2161961165679078E-4</v>
      </c>
      <c r="J18" s="3" t="s">
        <v>677</v>
      </c>
    </row>
    <row r="19" spans="1:10" ht="30" x14ac:dyDescent="0.25">
      <c r="A19" s="1072" t="s">
        <v>745</v>
      </c>
      <c r="B19" s="1072"/>
      <c r="C19" s="1072"/>
      <c r="D19" s="3">
        <v>296106</v>
      </c>
      <c r="E19" s="434">
        <v>23100000000</v>
      </c>
      <c r="F19" s="18">
        <f>E19/E39</f>
        <v>6.7307043343260764E-2</v>
      </c>
      <c r="G19" s="427">
        <v>22735703320</v>
      </c>
      <c r="H19" s="429">
        <f t="shared" si="0"/>
        <v>0.984229580952381</v>
      </c>
      <c r="I19" s="436">
        <f t="shared" si="1"/>
        <v>6.6245583064881292E-4</v>
      </c>
      <c r="J19" s="3" t="s">
        <v>677</v>
      </c>
    </row>
    <row r="20" spans="1:10" ht="45" x14ac:dyDescent="0.25">
      <c r="A20" s="1072" t="s">
        <v>746</v>
      </c>
      <c r="B20" s="1072"/>
      <c r="C20" s="1072"/>
      <c r="D20" s="3">
        <v>296038</v>
      </c>
      <c r="E20" s="434">
        <v>600000000</v>
      </c>
      <c r="F20" s="18">
        <f>E20/E39</f>
        <v>1.7482348920327469E-3</v>
      </c>
      <c r="G20" s="427">
        <v>548501666</v>
      </c>
      <c r="H20" s="429">
        <f t="shared" si="0"/>
        <v>0.91416944333333339</v>
      </c>
      <c r="I20" s="436">
        <f t="shared" si="1"/>
        <v>1.5981829180654864E-5</v>
      </c>
      <c r="J20" s="433" t="s">
        <v>747</v>
      </c>
    </row>
    <row r="21" spans="1:10" ht="60.75" customHeight="1" x14ac:dyDescent="0.25">
      <c r="A21" s="1072" t="s">
        <v>207</v>
      </c>
      <c r="B21" s="1072"/>
      <c r="C21" s="1072"/>
      <c r="D21" s="3">
        <v>296115</v>
      </c>
      <c r="E21" s="434">
        <v>4027330636</v>
      </c>
      <c r="F21" s="18">
        <f>E21/E39</f>
        <v>1.173453323267939E-2</v>
      </c>
      <c r="G21" s="427">
        <v>3074104878</v>
      </c>
      <c r="H21" s="429">
        <f t="shared" si="0"/>
        <v>0.7633107772480392</v>
      </c>
      <c r="I21" s="436">
        <f t="shared" si="1"/>
        <v>8.957095682479451E-5</v>
      </c>
      <c r="J21" s="3" t="s">
        <v>677</v>
      </c>
    </row>
    <row r="22" spans="1:10" ht="60" x14ac:dyDescent="0.25">
      <c r="A22" s="1072" t="s">
        <v>748</v>
      </c>
      <c r="B22" s="1072"/>
      <c r="C22" s="1072"/>
      <c r="D22" s="24">
        <v>296101</v>
      </c>
      <c r="E22" s="427">
        <v>1200000000</v>
      </c>
      <c r="F22" s="18">
        <f>E22/E39</f>
        <v>3.4964697840654938E-3</v>
      </c>
      <c r="G22" s="427">
        <v>1145001843</v>
      </c>
      <c r="H22" s="429">
        <f t="shared" si="0"/>
        <v>0.95416820250000001</v>
      </c>
      <c r="I22" s="436">
        <f t="shared" si="1"/>
        <v>3.3362202889573357E-5</v>
      </c>
      <c r="J22" s="433" t="s">
        <v>749</v>
      </c>
    </row>
    <row r="23" spans="1:10" ht="60" x14ac:dyDescent="0.25">
      <c r="A23" s="1072" t="s">
        <v>750</v>
      </c>
      <c r="B23" s="1072"/>
      <c r="C23" s="1072"/>
      <c r="D23" s="3">
        <v>296034</v>
      </c>
      <c r="E23" s="427">
        <v>3049991000</v>
      </c>
      <c r="F23" s="18">
        <f>E23/E39</f>
        <v>8.8868344776430828E-3</v>
      </c>
      <c r="G23" s="427">
        <v>3049991000</v>
      </c>
      <c r="H23" s="429">
        <f t="shared" si="0"/>
        <v>1</v>
      </c>
      <c r="I23" s="436">
        <f t="shared" si="1"/>
        <v>8.8868344776430825E-5</v>
      </c>
      <c r="J23" s="433" t="s">
        <v>738</v>
      </c>
    </row>
    <row r="24" spans="1:10" ht="50.25" customHeight="1" x14ac:dyDescent="0.25">
      <c r="A24" s="1072" t="s">
        <v>751</v>
      </c>
      <c r="B24" s="1072"/>
      <c r="C24" s="1072"/>
      <c r="D24" s="3">
        <v>296051</v>
      </c>
      <c r="E24" s="427">
        <v>3000000000</v>
      </c>
      <c r="F24" s="18">
        <f>E24/E39</f>
        <v>8.7411744601637344E-3</v>
      </c>
      <c r="G24" s="427">
        <v>3000000000</v>
      </c>
      <c r="H24" s="429">
        <f t="shared" si="0"/>
        <v>1</v>
      </c>
      <c r="I24" s="436">
        <f t="shared" si="1"/>
        <v>8.741174460163734E-5</v>
      </c>
      <c r="J24" s="3" t="s">
        <v>677</v>
      </c>
    </row>
    <row r="25" spans="1:10" ht="50.25" customHeight="1" x14ac:dyDescent="0.25">
      <c r="A25" s="1098" t="s">
        <v>752</v>
      </c>
      <c r="B25" s="1098"/>
      <c r="C25" s="1098"/>
      <c r="D25" s="24">
        <v>296102</v>
      </c>
      <c r="E25" s="427">
        <v>81473283763</v>
      </c>
      <c r="F25" s="18">
        <f>E25/E39</f>
        <v>0.23739072907160277</v>
      </c>
      <c r="G25" s="427">
        <v>71026829574</v>
      </c>
      <c r="H25" s="429">
        <f t="shared" si="0"/>
        <v>0.87178061682909458</v>
      </c>
      <c r="I25" s="436">
        <f t="shared" si="1"/>
        <v>2.0695263621955035E-3</v>
      </c>
      <c r="J25" s="3" t="s">
        <v>637</v>
      </c>
    </row>
    <row r="26" spans="1:10" ht="30" x14ac:dyDescent="0.25">
      <c r="A26" s="1071" t="s">
        <v>814</v>
      </c>
      <c r="B26" s="1071"/>
      <c r="C26" s="1071"/>
      <c r="D26" s="501">
        <v>296096</v>
      </c>
      <c r="E26" s="502">
        <v>5000000000</v>
      </c>
      <c r="F26" s="18">
        <f>E26/G26</f>
        <v>1</v>
      </c>
      <c r="G26" s="502">
        <v>5000000000</v>
      </c>
      <c r="H26" s="429">
        <f t="shared" si="0"/>
        <v>1</v>
      </c>
      <c r="I26" s="503"/>
      <c r="J26" s="504" t="s">
        <v>307</v>
      </c>
    </row>
    <row r="27" spans="1:10" ht="15.75" x14ac:dyDescent="0.25">
      <c r="A27" s="1086" t="s">
        <v>190</v>
      </c>
      <c r="B27" s="1087"/>
      <c r="C27" s="1087"/>
      <c r="D27" s="1092"/>
      <c r="E27" s="1094">
        <f>E29+E30+E31+E32+E33+E34+E36</f>
        <v>23896427364</v>
      </c>
      <c r="F27" s="1096">
        <f>E27/E39</f>
        <v>6.9627613521118195E-2</v>
      </c>
      <c r="G27" s="1088">
        <f>G29+G30+G31+G32+G33+G34</f>
        <v>13725482508</v>
      </c>
      <c r="H27" s="1090">
        <f t="shared" si="0"/>
        <v>0.57437382998420328</v>
      </c>
      <c r="I27" s="1082">
        <f>F27*H27</f>
        <v>3.9992279050784556E-2</v>
      </c>
      <c r="J27" s="1084"/>
    </row>
    <row r="28" spans="1:10" ht="40.5" customHeight="1" x14ac:dyDescent="0.25">
      <c r="A28" s="1086" t="s">
        <v>753</v>
      </c>
      <c r="B28" s="1087"/>
      <c r="C28" s="1087"/>
      <c r="D28" s="1093"/>
      <c r="E28" s="1095" t="e">
        <f>E29+E30+E31+E32+E33+E34+#REF!</f>
        <v>#REF!</v>
      </c>
      <c r="F28" s="1097"/>
      <c r="G28" s="1089" t="e">
        <f>G29+G30+G31+G32+G33+G34+#REF!</f>
        <v>#REF!</v>
      </c>
      <c r="H28" s="1091"/>
      <c r="I28" s="1083"/>
      <c r="J28" s="1085"/>
    </row>
    <row r="29" spans="1:10" ht="45.75" customHeight="1" x14ac:dyDescent="0.25">
      <c r="A29" s="1074" t="s">
        <v>754</v>
      </c>
      <c r="B29" s="1075"/>
      <c r="C29" s="1075"/>
      <c r="D29" s="437">
        <v>296135</v>
      </c>
      <c r="E29" s="427">
        <v>5525303114</v>
      </c>
      <c r="F29" s="18">
        <f>E29/E39</f>
        <v>1.6099212821586651E-2</v>
      </c>
      <c r="G29" s="427">
        <v>3852528855</v>
      </c>
      <c r="H29" s="429">
        <f t="shared" ref="H29:H38" si="2">G29/E29</f>
        <v>0.69725203767345745</v>
      </c>
      <c r="I29" s="436">
        <f t="shared" ref="I29:I38" si="3">F29*H29/100</f>
        <v>1.1225208944789944E-4</v>
      </c>
      <c r="J29" s="438" t="s">
        <v>636</v>
      </c>
    </row>
    <row r="30" spans="1:10" ht="48.75" customHeight="1" x14ac:dyDescent="0.25">
      <c r="A30" s="1074" t="s">
        <v>755</v>
      </c>
      <c r="B30" s="1075"/>
      <c r="C30" s="1075"/>
      <c r="D30" s="439">
        <v>296136</v>
      </c>
      <c r="E30" s="427">
        <v>3232000000</v>
      </c>
      <c r="F30" s="18">
        <f>E30/E39</f>
        <v>9.4171586184163963E-3</v>
      </c>
      <c r="G30" s="427">
        <v>1828093979</v>
      </c>
      <c r="H30" s="429">
        <f t="shared" si="2"/>
        <v>0.56562313706683165</v>
      </c>
      <c r="I30" s="436">
        <f t="shared" si="3"/>
        <v>5.3265628000046319E-5</v>
      </c>
      <c r="J30" s="438" t="s">
        <v>636</v>
      </c>
    </row>
    <row r="31" spans="1:10" ht="61.5" customHeight="1" x14ac:dyDescent="0.25">
      <c r="A31" s="1074" t="s">
        <v>756</v>
      </c>
      <c r="B31" s="1075"/>
      <c r="C31" s="1075"/>
      <c r="D31" s="439">
        <v>296137</v>
      </c>
      <c r="E31" s="427">
        <v>2378585000</v>
      </c>
      <c r="F31" s="18">
        <f>E31/E39</f>
        <v>6.9305421511095195E-3</v>
      </c>
      <c r="G31" s="427">
        <v>1391038308</v>
      </c>
      <c r="H31" s="429">
        <f t="shared" si="2"/>
        <v>0.58481757347330454</v>
      </c>
      <c r="I31" s="436">
        <f t="shared" si="3"/>
        <v>4.0531028436663257E-5</v>
      </c>
      <c r="J31" s="438" t="s">
        <v>636</v>
      </c>
    </row>
    <row r="32" spans="1:10" ht="54" customHeight="1" x14ac:dyDescent="0.25">
      <c r="A32" s="1074" t="s">
        <v>757</v>
      </c>
      <c r="B32" s="1075"/>
      <c r="C32" s="1075"/>
      <c r="D32" s="439">
        <v>296138</v>
      </c>
      <c r="E32" s="427">
        <v>948000000</v>
      </c>
      <c r="F32" s="18">
        <f>E32/E39</f>
        <v>2.7622111294117401E-3</v>
      </c>
      <c r="G32" s="427">
        <v>535613332</v>
      </c>
      <c r="H32" s="429">
        <f t="shared" si="2"/>
        <v>0.56499296624472573</v>
      </c>
      <c r="I32" s="436">
        <f t="shared" si="3"/>
        <v>1.5606298594005328E-5</v>
      </c>
      <c r="J32" s="438" t="s">
        <v>636</v>
      </c>
    </row>
    <row r="33" spans="1:10" ht="49.5" customHeight="1" x14ac:dyDescent="0.25">
      <c r="A33" s="1074" t="s">
        <v>758</v>
      </c>
      <c r="B33" s="1075"/>
      <c r="C33" s="1075"/>
      <c r="D33" s="439">
        <v>296139</v>
      </c>
      <c r="E33" s="427">
        <v>589999485</v>
      </c>
      <c r="F33" s="18">
        <f>E33/E39</f>
        <v>1.7190961432639188E-3</v>
      </c>
      <c r="G33" s="427">
        <v>420068843</v>
      </c>
      <c r="H33" s="429">
        <f t="shared" si="2"/>
        <v>0.71198171130607002</v>
      </c>
      <c r="I33" s="436">
        <f t="shared" si="3"/>
        <v>1.2239650139807098E-5</v>
      </c>
      <c r="J33" s="438" t="s">
        <v>636</v>
      </c>
    </row>
    <row r="34" spans="1:10" ht="48.75" customHeight="1" x14ac:dyDescent="0.25">
      <c r="A34" s="1074" t="s">
        <v>759</v>
      </c>
      <c r="B34" s="1075"/>
      <c r="C34" s="1075"/>
      <c r="D34" s="439">
        <v>296140</v>
      </c>
      <c r="E34" s="427">
        <v>10152879016</v>
      </c>
      <c r="F34" s="18">
        <f>E34/E39</f>
        <v>2.9582695583930504E-2</v>
      </c>
      <c r="G34" s="427">
        <v>5698139191</v>
      </c>
      <c r="H34" s="429">
        <f t="shared" si="2"/>
        <v>0.56123383150929496</v>
      </c>
      <c r="I34" s="436">
        <f t="shared" si="3"/>
        <v>1.6602809588942414E-4</v>
      </c>
      <c r="J34" s="438" t="s">
        <v>636</v>
      </c>
    </row>
    <row r="35" spans="1:10" ht="15.75" x14ac:dyDescent="0.25">
      <c r="A35" s="1076" t="s">
        <v>760</v>
      </c>
      <c r="B35" s="1077"/>
      <c r="C35" s="1078"/>
      <c r="D35" s="440"/>
      <c r="E35" s="422">
        <f>E36</f>
        <v>1069660749</v>
      </c>
      <c r="F35" s="441">
        <f>E35/E39</f>
        <v>3.1166970733994704E-3</v>
      </c>
      <c r="G35" s="422">
        <f>G36</f>
        <v>150563326</v>
      </c>
      <c r="H35" s="442">
        <f t="shared" si="2"/>
        <v>0.1407580171009902</v>
      </c>
      <c r="I35" s="443">
        <f>F35*H35</f>
        <v>4.3870009995616876E-4</v>
      </c>
      <c r="J35" s="444"/>
    </row>
    <row r="36" spans="1:10" ht="87.75" customHeight="1" x14ac:dyDescent="0.25">
      <c r="A36" s="1074" t="s">
        <v>761</v>
      </c>
      <c r="B36" s="1075"/>
      <c r="C36" s="1075"/>
      <c r="D36" s="439">
        <v>296141</v>
      </c>
      <c r="E36" s="434">
        <v>1069660749</v>
      </c>
      <c r="F36" s="18">
        <f>E36/E39</f>
        <v>3.1166970733994704E-3</v>
      </c>
      <c r="G36" s="427">
        <v>150563326</v>
      </c>
      <c r="H36" s="429">
        <f t="shared" si="2"/>
        <v>0.1407580171009902</v>
      </c>
      <c r="I36" s="445">
        <f t="shared" si="3"/>
        <v>4.3870009995616875E-6</v>
      </c>
      <c r="J36" s="438" t="s">
        <v>636</v>
      </c>
    </row>
    <row r="37" spans="1:10" ht="15.75" x14ac:dyDescent="0.25">
      <c r="A37" s="1079" t="s">
        <v>762</v>
      </c>
      <c r="B37" s="1080"/>
      <c r="C37" s="1081"/>
      <c r="D37" s="446"/>
      <c r="E37" s="447">
        <f>E38</f>
        <v>4419934918</v>
      </c>
      <c r="F37" s="423">
        <f>E37/E39</f>
        <v>1.2878474073602498E-2</v>
      </c>
      <c r="G37" s="500">
        <f>G38</f>
        <v>3162801327</v>
      </c>
      <c r="H37" s="424">
        <f t="shared" si="2"/>
        <v>0.71557644754442518</v>
      </c>
      <c r="I37" s="443">
        <f>F37*H37</f>
        <v>9.2155327273814574E-3</v>
      </c>
      <c r="J37" s="448"/>
    </row>
    <row r="38" spans="1:10" ht="45" x14ac:dyDescent="0.25">
      <c r="A38" s="1072" t="s">
        <v>763</v>
      </c>
      <c r="B38" s="1072"/>
      <c r="C38" s="1072"/>
      <c r="D38" s="24">
        <v>296001</v>
      </c>
      <c r="E38" s="434">
        <v>4419934918</v>
      </c>
      <c r="F38" s="18">
        <f>E38/E39</f>
        <v>1.2878474073602498E-2</v>
      </c>
      <c r="G38" s="427">
        <v>3162801327</v>
      </c>
      <c r="H38" s="429">
        <f t="shared" si="2"/>
        <v>0.71557644754442518</v>
      </c>
      <c r="I38" s="436">
        <f t="shared" si="3"/>
        <v>9.2155327273814577E-5</v>
      </c>
      <c r="J38" s="438" t="s">
        <v>764</v>
      </c>
    </row>
    <row r="39" spans="1:10" ht="18.75" x14ac:dyDescent="0.25">
      <c r="A39" s="1073" t="s">
        <v>813</v>
      </c>
      <c r="B39" s="1073"/>
      <c r="C39" s="1073"/>
      <c r="D39" s="1073"/>
      <c r="E39" s="449">
        <f>E9+E11+E27+E35+E37-E36</f>
        <v>343203309083</v>
      </c>
      <c r="F39" s="450"/>
      <c r="G39" s="449">
        <f>G9+G11+G27+G35+G37</f>
        <v>314858271686</v>
      </c>
      <c r="H39" s="451"/>
      <c r="I39" s="511">
        <f>I9+I11+I27+I35+I37</f>
        <v>0.91741036101098572</v>
      </c>
      <c r="J39" s="452"/>
    </row>
    <row r="40" spans="1:10" x14ac:dyDescent="0.25">
      <c r="A40" s="453" t="s">
        <v>815</v>
      </c>
    </row>
    <row r="41" spans="1:10" x14ac:dyDescent="0.25">
      <c r="A41" s="453" t="s">
        <v>765</v>
      </c>
    </row>
    <row r="42" spans="1:10" x14ac:dyDescent="0.25">
      <c r="G42" s="454">
        <f>G39/E39</f>
        <v>0.91741036101098583</v>
      </c>
    </row>
  </sheetData>
  <sheetProtection password="F0E9" sheet="1" objects="1" scenarios="1" insertHyperlinks="0" sort="0" autoFilter="0"/>
  <mergeCells count="39">
    <mergeCell ref="A13:C13"/>
    <mergeCell ref="A8:C8"/>
    <mergeCell ref="A9:C9"/>
    <mergeCell ref="A10:C10"/>
    <mergeCell ref="A11:C11"/>
    <mergeCell ref="A12:C12"/>
    <mergeCell ref="A25:C25"/>
    <mergeCell ref="A14:C14"/>
    <mergeCell ref="A15:C15"/>
    <mergeCell ref="A16:C16"/>
    <mergeCell ref="A17:C17"/>
    <mergeCell ref="A18:C18"/>
    <mergeCell ref="A19:C19"/>
    <mergeCell ref="A20:C20"/>
    <mergeCell ref="A21:C21"/>
    <mergeCell ref="A22:C22"/>
    <mergeCell ref="A23:C23"/>
    <mergeCell ref="A24:C24"/>
    <mergeCell ref="I27:I28"/>
    <mergeCell ref="J27:J28"/>
    <mergeCell ref="A28:C28"/>
    <mergeCell ref="A29:C29"/>
    <mergeCell ref="A30:C30"/>
    <mergeCell ref="G27:G28"/>
    <mergeCell ref="H27:H28"/>
    <mergeCell ref="A27:C27"/>
    <mergeCell ref="D27:D28"/>
    <mergeCell ref="E27:E28"/>
    <mergeCell ref="F27:F28"/>
    <mergeCell ref="A26:C26"/>
    <mergeCell ref="A38:C38"/>
    <mergeCell ref="A39:D39"/>
    <mergeCell ref="A32:C32"/>
    <mergeCell ref="A33:C33"/>
    <mergeCell ref="A34:C34"/>
    <mergeCell ref="A35:C35"/>
    <mergeCell ref="A36:C36"/>
    <mergeCell ref="A37:C37"/>
    <mergeCell ref="A31:C3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
  <sheetViews>
    <sheetView showGridLines="0" topLeftCell="C1" zoomScale="80" zoomScaleNormal="80" workbookViewId="0">
      <selection activeCell="H8" sqref="H8"/>
    </sheetView>
  </sheetViews>
  <sheetFormatPr baseColWidth="10" defaultRowHeight="12" x14ac:dyDescent="0.2"/>
  <cols>
    <col min="1" max="1" width="11.42578125" style="457"/>
    <col min="2" max="2" width="56.42578125" style="457" customWidth="1"/>
    <col min="3" max="3" width="30.42578125" style="457" customWidth="1"/>
    <col min="4" max="5" width="21.85546875" style="457" customWidth="1"/>
    <col min="6" max="6" width="25" style="457" customWidth="1"/>
    <col min="7" max="7" width="16.85546875" style="457" customWidth="1"/>
    <col min="8" max="8" width="29" style="457" customWidth="1"/>
    <col min="9" max="9" width="15" style="457" customWidth="1"/>
    <col min="10" max="10" width="22.140625" style="457" customWidth="1"/>
    <col min="11" max="11" width="17.5703125" style="457" customWidth="1"/>
    <col min="12" max="237" width="11.42578125" style="457"/>
    <col min="238" max="238" width="56.42578125" style="457" customWidth="1"/>
    <col min="239" max="251" width="21.85546875" style="457" customWidth="1"/>
    <col min="252" max="252" width="19.42578125" style="457" customWidth="1"/>
    <col min="253" max="263" width="15" style="457" customWidth="1"/>
    <col min="264" max="493" width="11.42578125" style="457"/>
    <col min="494" max="494" width="56.42578125" style="457" customWidth="1"/>
    <col min="495" max="507" width="21.85546875" style="457" customWidth="1"/>
    <col min="508" max="508" width="19.42578125" style="457" customWidth="1"/>
    <col min="509" max="519" width="15" style="457" customWidth="1"/>
    <col min="520" max="749" width="11.42578125" style="457"/>
    <col min="750" max="750" width="56.42578125" style="457" customWidth="1"/>
    <col min="751" max="763" width="21.85546875" style="457" customWidth="1"/>
    <col min="764" max="764" width="19.42578125" style="457" customWidth="1"/>
    <col min="765" max="775" width="15" style="457" customWidth="1"/>
    <col min="776" max="1005" width="11.42578125" style="457"/>
    <col min="1006" max="1006" width="56.42578125" style="457" customWidth="1"/>
    <col min="1007" max="1019" width="21.85546875" style="457" customWidth="1"/>
    <col min="1020" max="1020" width="19.42578125" style="457" customWidth="1"/>
    <col min="1021" max="1031" width="15" style="457" customWidth="1"/>
    <col min="1032" max="1261" width="11.42578125" style="457"/>
    <col min="1262" max="1262" width="56.42578125" style="457" customWidth="1"/>
    <col min="1263" max="1275" width="21.85546875" style="457" customWidth="1"/>
    <col min="1276" max="1276" width="19.42578125" style="457" customWidth="1"/>
    <col min="1277" max="1287" width="15" style="457" customWidth="1"/>
    <col min="1288" max="1517" width="11.42578125" style="457"/>
    <col min="1518" max="1518" width="56.42578125" style="457" customWidth="1"/>
    <col min="1519" max="1531" width="21.85546875" style="457" customWidth="1"/>
    <col min="1532" max="1532" width="19.42578125" style="457" customWidth="1"/>
    <col min="1533" max="1543" width="15" style="457" customWidth="1"/>
    <col min="1544" max="1773" width="11.42578125" style="457"/>
    <col min="1774" max="1774" width="56.42578125" style="457" customWidth="1"/>
    <col min="1775" max="1787" width="21.85546875" style="457" customWidth="1"/>
    <col min="1788" max="1788" width="19.42578125" style="457" customWidth="1"/>
    <col min="1789" max="1799" width="15" style="457" customWidth="1"/>
    <col min="1800" max="2029" width="11.42578125" style="457"/>
    <col min="2030" max="2030" width="56.42578125" style="457" customWidth="1"/>
    <col min="2031" max="2043" width="21.85546875" style="457" customWidth="1"/>
    <col min="2044" max="2044" width="19.42578125" style="457" customWidth="1"/>
    <col min="2045" max="2055" width="15" style="457" customWidth="1"/>
    <col min="2056" max="2285" width="11.42578125" style="457"/>
    <col min="2286" max="2286" width="56.42578125" style="457" customWidth="1"/>
    <col min="2287" max="2299" width="21.85546875" style="457" customWidth="1"/>
    <col min="2300" max="2300" width="19.42578125" style="457" customWidth="1"/>
    <col min="2301" max="2311" width="15" style="457" customWidth="1"/>
    <col min="2312" max="2541" width="11.42578125" style="457"/>
    <col min="2542" max="2542" width="56.42578125" style="457" customWidth="1"/>
    <col min="2543" max="2555" width="21.85546875" style="457" customWidth="1"/>
    <col min="2556" max="2556" width="19.42578125" style="457" customWidth="1"/>
    <col min="2557" max="2567" width="15" style="457" customWidth="1"/>
    <col min="2568" max="2797" width="11.42578125" style="457"/>
    <col min="2798" max="2798" width="56.42578125" style="457" customWidth="1"/>
    <col min="2799" max="2811" width="21.85546875" style="457" customWidth="1"/>
    <col min="2812" max="2812" width="19.42578125" style="457" customWidth="1"/>
    <col min="2813" max="2823" width="15" style="457" customWidth="1"/>
    <col min="2824" max="3053" width="11.42578125" style="457"/>
    <col min="3054" max="3054" width="56.42578125" style="457" customWidth="1"/>
    <col min="3055" max="3067" width="21.85546875" style="457" customWidth="1"/>
    <col min="3068" max="3068" width="19.42578125" style="457" customWidth="1"/>
    <col min="3069" max="3079" width="15" style="457" customWidth="1"/>
    <col min="3080" max="3309" width="11.42578125" style="457"/>
    <col min="3310" max="3310" width="56.42578125" style="457" customWidth="1"/>
    <col min="3311" max="3323" width="21.85546875" style="457" customWidth="1"/>
    <col min="3324" max="3324" width="19.42578125" style="457" customWidth="1"/>
    <col min="3325" max="3335" width="15" style="457" customWidth="1"/>
    <col min="3336" max="3565" width="11.42578125" style="457"/>
    <col min="3566" max="3566" width="56.42578125" style="457" customWidth="1"/>
    <col min="3567" max="3579" width="21.85546875" style="457" customWidth="1"/>
    <col min="3580" max="3580" width="19.42578125" style="457" customWidth="1"/>
    <col min="3581" max="3591" width="15" style="457" customWidth="1"/>
    <col min="3592" max="3821" width="11.42578125" style="457"/>
    <col min="3822" max="3822" width="56.42578125" style="457" customWidth="1"/>
    <col min="3823" max="3835" width="21.85546875" style="457" customWidth="1"/>
    <col min="3836" max="3836" width="19.42578125" style="457" customWidth="1"/>
    <col min="3837" max="3847" width="15" style="457" customWidth="1"/>
    <col min="3848" max="4077" width="11.42578125" style="457"/>
    <col min="4078" max="4078" width="56.42578125" style="457" customWidth="1"/>
    <col min="4079" max="4091" width="21.85546875" style="457" customWidth="1"/>
    <col min="4092" max="4092" width="19.42578125" style="457" customWidth="1"/>
    <col min="4093" max="4103" width="15" style="457" customWidth="1"/>
    <col min="4104" max="4333" width="11.42578125" style="457"/>
    <col min="4334" max="4334" width="56.42578125" style="457" customWidth="1"/>
    <col min="4335" max="4347" width="21.85546875" style="457" customWidth="1"/>
    <col min="4348" max="4348" width="19.42578125" style="457" customWidth="1"/>
    <col min="4349" max="4359" width="15" style="457" customWidth="1"/>
    <col min="4360" max="4589" width="11.42578125" style="457"/>
    <col min="4590" max="4590" width="56.42578125" style="457" customWidth="1"/>
    <col min="4591" max="4603" width="21.85546875" style="457" customWidth="1"/>
    <col min="4604" max="4604" width="19.42578125" style="457" customWidth="1"/>
    <col min="4605" max="4615" width="15" style="457" customWidth="1"/>
    <col min="4616" max="4845" width="11.42578125" style="457"/>
    <col min="4846" max="4846" width="56.42578125" style="457" customWidth="1"/>
    <col min="4847" max="4859" width="21.85546875" style="457" customWidth="1"/>
    <col min="4860" max="4860" width="19.42578125" style="457" customWidth="1"/>
    <col min="4861" max="4871" width="15" style="457" customWidth="1"/>
    <col min="4872" max="5101" width="11.42578125" style="457"/>
    <col min="5102" max="5102" width="56.42578125" style="457" customWidth="1"/>
    <col min="5103" max="5115" width="21.85546875" style="457" customWidth="1"/>
    <col min="5116" max="5116" width="19.42578125" style="457" customWidth="1"/>
    <col min="5117" max="5127" width="15" style="457" customWidth="1"/>
    <col min="5128" max="5357" width="11.42578125" style="457"/>
    <col min="5358" max="5358" width="56.42578125" style="457" customWidth="1"/>
    <col min="5359" max="5371" width="21.85546875" style="457" customWidth="1"/>
    <col min="5372" max="5372" width="19.42578125" style="457" customWidth="1"/>
    <col min="5373" max="5383" width="15" style="457" customWidth="1"/>
    <col min="5384" max="5613" width="11.42578125" style="457"/>
    <col min="5614" max="5614" width="56.42578125" style="457" customWidth="1"/>
    <col min="5615" max="5627" width="21.85546875" style="457" customWidth="1"/>
    <col min="5628" max="5628" width="19.42578125" style="457" customWidth="1"/>
    <col min="5629" max="5639" width="15" style="457" customWidth="1"/>
    <col min="5640" max="5869" width="11.42578125" style="457"/>
    <col min="5870" max="5870" width="56.42578125" style="457" customWidth="1"/>
    <col min="5871" max="5883" width="21.85546875" style="457" customWidth="1"/>
    <col min="5884" max="5884" width="19.42578125" style="457" customWidth="1"/>
    <col min="5885" max="5895" width="15" style="457" customWidth="1"/>
    <col min="5896" max="6125" width="11.42578125" style="457"/>
    <col min="6126" max="6126" width="56.42578125" style="457" customWidth="1"/>
    <col min="6127" max="6139" width="21.85546875" style="457" customWidth="1"/>
    <col min="6140" max="6140" width="19.42578125" style="457" customWidth="1"/>
    <col min="6141" max="6151" width="15" style="457" customWidth="1"/>
    <col min="6152" max="6381" width="11.42578125" style="457"/>
    <col min="6382" max="6382" width="56.42578125" style="457" customWidth="1"/>
    <col min="6383" max="6395" width="21.85546875" style="457" customWidth="1"/>
    <col min="6396" max="6396" width="19.42578125" style="457" customWidth="1"/>
    <col min="6397" max="6407" width="15" style="457" customWidth="1"/>
    <col min="6408" max="6637" width="11.42578125" style="457"/>
    <col min="6638" max="6638" width="56.42578125" style="457" customWidth="1"/>
    <col min="6639" max="6651" width="21.85546875" style="457" customWidth="1"/>
    <col min="6652" max="6652" width="19.42578125" style="457" customWidth="1"/>
    <col min="6653" max="6663" width="15" style="457" customWidth="1"/>
    <col min="6664" max="6893" width="11.42578125" style="457"/>
    <col min="6894" max="6894" width="56.42578125" style="457" customWidth="1"/>
    <col min="6895" max="6907" width="21.85546875" style="457" customWidth="1"/>
    <col min="6908" max="6908" width="19.42578125" style="457" customWidth="1"/>
    <col min="6909" max="6919" width="15" style="457" customWidth="1"/>
    <col min="6920" max="7149" width="11.42578125" style="457"/>
    <col min="7150" max="7150" width="56.42578125" style="457" customWidth="1"/>
    <col min="7151" max="7163" width="21.85546875" style="457" customWidth="1"/>
    <col min="7164" max="7164" width="19.42578125" style="457" customWidth="1"/>
    <col min="7165" max="7175" width="15" style="457" customWidth="1"/>
    <col min="7176" max="7405" width="11.42578125" style="457"/>
    <col min="7406" max="7406" width="56.42578125" style="457" customWidth="1"/>
    <col min="7407" max="7419" width="21.85546875" style="457" customWidth="1"/>
    <col min="7420" max="7420" width="19.42578125" style="457" customWidth="1"/>
    <col min="7421" max="7431" width="15" style="457" customWidth="1"/>
    <col min="7432" max="7661" width="11.42578125" style="457"/>
    <col min="7662" max="7662" width="56.42578125" style="457" customWidth="1"/>
    <col min="7663" max="7675" width="21.85546875" style="457" customWidth="1"/>
    <col min="7676" max="7676" width="19.42578125" style="457" customWidth="1"/>
    <col min="7677" max="7687" width="15" style="457" customWidth="1"/>
    <col min="7688" max="7917" width="11.42578125" style="457"/>
    <col min="7918" max="7918" width="56.42578125" style="457" customWidth="1"/>
    <col min="7919" max="7931" width="21.85546875" style="457" customWidth="1"/>
    <col min="7932" max="7932" width="19.42578125" style="457" customWidth="1"/>
    <col min="7933" max="7943" width="15" style="457" customWidth="1"/>
    <col min="7944" max="8173" width="11.42578125" style="457"/>
    <col min="8174" max="8174" width="56.42578125" style="457" customWidth="1"/>
    <col min="8175" max="8187" width="21.85546875" style="457" customWidth="1"/>
    <col min="8188" max="8188" width="19.42578125" style="457" customWidth="1"/>
    <col min="8189" max="8199" width="15" style="457" customWidth="1"/>
    <col min="8200" max="8429" width="11.42578125" style="457"/>
    <col min="8430" max="8430" width="56.42578125" style="457" customWidth="1"/>
    <col min="8431" max="8443" width="21.85546875" style="457" customWidth="1"/>
    <col min="8444" max="8444" width="19.42578125" style="457" customWidth="1"/>
    <col min="8445" max="8455" width="15" style="457" customWidth="1"/>
    <col min="8456" max="8685" width="11.42578125" style="457"/>
    <col min="8686" max="8686" width="56.42578125" style="457" customWidth="1"/>
    <col min="8687" max="8699" width="21.85546875" style="457" customWidth="1"/>
    <col min="8700" max="8700" width="19.42578125" style="457" customWidth="1"/>
    <col min="8701" max="8711" width="15" style="457" customWidth="1"/>
    <col min="8712" max="8941" width="11.42578125" style="457"/>
    <col min="8942" max="8942" width="56.42578125" style="457" customWidth="1"/>
    <col min="8943" max="8955" width="21.85546875" style="457" customWidth="1"/>
    <col min="8956" max="8956" width="19.42578125" style="457" customWidth="1"/>
    <col min="8957" max="8967" width="15" style="457" customWidth="1"/>
    <col min="8968" max="9197" width="11.42578125" style="457"/>
    <col min="9198" max="9198" width="56.42578125" style="457" customWidth="1"/>
    <col min="9199" max="9211" width="21.85546875" style="457" customWidth="1"/>
    <col min="9212" max="9212" width="19.42578125" style="457" customWidth="1"/>
    <col min="9213" max="9223" width="15" style="457" customWidth="1"/>
    <col min="9224" max="9453" width="11.42578125" style="457"/>
    <col min="9454" max="9454" width="56.42578125" style="457" customWidth="1"/>
    <col min="9455" max="9467" width="21.85546875" style="457" customWidth="1"/>
    <col min="9468" max="9468" width="19.42578125" style="457" customWidth="1"/>
    <col min="9469" max="9479" width="15" style="457" customWidth="1"/>
    <col min="9480" max="9709" width="11.42578125" style="457"/>
    <col min="9710" max="9710" width="56.42578125" style="457" customWidth="1"/>
    <col min="9711" max="9723" width="21.85546875" style="457" customWidth="1"/>
    <col min="9724" max="9724" width="19.42578125" style="457" customWidth="1"/>
    <col min="9725" max="9735" width="15" style="457" customWidth="1"/>
    <col min="9736" max="9965" width="11.42578125" style="457"/>
    <col min="9966" max="9966" width="56.42578125" style="457" customWidth="1"/>
    <col min="9967" max="9979" width="21.85546875" style="457" customWidth="1"/>
    <col min="9980" max="9980" width="19.42578125" style="457" customWidth="1"/>
    <col min="9981" max="9991" width="15" style="457" customWidth="1"/>
    <col min="9992" max="10221" width="11.42578125" style="457"/>
    <col min="10222" max="10222" width="56.42578125" style="457" customWidth="1"/>
    <col min="10223" max="10235" width="21.85546875" style="457" customWidth="1"/>
    <col min="10236" max="10236" width="19.42578125" style="457" customWidth="1"/>
    <col min="10237" max="10247" width="15" style="457" customWidth="1"/>
    <col min="10248" max="10477" width="11.42578125" style="457"/>
    <col min="10478" max="10478" width="56.42578125" style="457" customWidth="1"/>
    <col min="10479" max="10491" width="21.85546875" style="457" customWidth="1"/>
    <col min="10492" max="10492" width="19.42578125" style="457" customWidth="1"/>
    <col min="10493" max="10503" width="15" style="457" customWidth="1"/>
    <col min="10504" max="10733" width="11.42578125" style="457"/>
    <col min="10734" max="10734" width="56.42578125" style="457" customWidth="1"/>
    <col min="10735" max="10747" width="21.85546875" style="457" customWidth="1"/>
    <col min="10748" max="10748" width="19.42578125" style="457" customWidth="1"/>
    <col min="10749" max="10759" width="15" style="457" customWidth="1"/>
    <col min="10760" max="10989" width="11.42578125" style="457"/>
    <col min="10990" max="10990" width="56.42578125" style="457" customWidth="1"/>
    <col min="10991" max="11003" width="21.85546875" style="457" customWidth="1"/>
    <col min="11004" max="11004" width="19.42578125" style="457" customWidth="1"/>
    <col min="11005" max="11015" width="15" style="457" customWidth="1"/>
    <col min="11016" max="11245" width="11.42578125" style="457"/>
    <col min="11246" max="11246" width="56.42578125" style="457" customWidth="1"/>
    <col min="11247" max="11259" width="21.85546875" style="457" customWidth="1"/>
    <col min="11260" max="11260" width="19.42578125" style="457" customWidth="1"/>
    <col min="11261" max="11271" width="15" style="457" customWidth="1"/>
    <col min="11272" max="11501" width="11.42578125" style="457"/>
    <col min="11502" max="11502" width="56.42578125" style="457" customWidth="1"/>
    <col min="11503" max="11515" width="21.85546875" style="457" customWidth="1"/>
    <col min="11516" max="11516" width="19.42578125" style="457" customWidth="1"/>
    <col min="11517" max="11527" width="15" style="457" customWidth="1"/>
    <col min="11528" max="11757" width="11.42578125" style="457"/>
    <col min="11758" max="11758" width="56.42578125" style="457" customWidth="1"/>
    <col min="11759" max="11771" width="21.85546875" style="457" customWidth="1"/>
    <col min="11772" max="11772" width="19.42578125" style="457" customWidth="1"/>
    <col min="11773" max="11783" width="15" style="457" customWidth="1"/>
    <col min="11784" max="12013" width="11.42578125" style="457"/>
    <col min="12014" max="12014" width="56.42578125" style="457" customWidth="1"/>
    <col min="12015" max="12027" width="21.85546875" style="457" customWidth="1"/>
    <col min="12028" max="12028" width="19.42578125" style="457" customWidth="1"/>
    <col min="12029" max="12039" width="15" style="457" customWidth="1"/>
    <col min="12040" max="12269" width="11.42578125" style="457"/>
    <col min="12270" max="12270" width="56.42578125" style="457" customWidth="1"/>
    <col min="12271" max="12283" width="21.85546875" style="457" customWidth="1"/>
    <col min="12284" max="12284" width="19.42578125" style="457" customWidth="1"/>
    <col min="12285" max="12295" width="15" style="457" customWidth="1"/>
    <col min="12296" max="12525" width="11.42578125" style="457"/>
    <col min="12526" max="12526" width="56.42578125" style="457" customWidth="1"/>
    <col min="12527" max="12539" width="21.85546875" style="457" customWidth="1"/>
    <col min="12540" max="12540" width="19.42578125" style="457" customWidth="1"/>
    <col min="12541" max="12551" width="15" style="457" customWidth="1"/>
    <col min="12552" max="12781" width="11.42578125" style="457"/>
    <col min="12782" max="12782" width="56.42578125" style="457" customWidth="1"/>
    <col min="12783" max="12795" width="21.85546875" style="457" customWidth="1"/>
    <col min="12796" max="12796" width="19.42578125" style="457" customWidth="1"/>
    <col min="12797" max="12807" width="15" style="457" customWidth="1"/>
    <col min="12808" max="13037" width="11.42578125" style="457"/>
    <col min="13038" max="13038" width="56.42578125" style="457" customWidth="1"/>
    <col min="13039" max="13051" width="21.85546875" style="457" customWidth="1"/>
    <col min="13052" max="13052" width="19.42578125" style="457" customWidth="1"/>
    <col min="13053" max="13063" width="15" style="457" customWidth="1"/>
    <col min="13064" max="13293" width="11.42578125" style="457"/>
    <col min="13294" max="13294" width="56.42578125" style="457" customWidth="1"/>
    <col min="13295" max="13307" width="21.85546875" style="457" customWidth="1"/>
    <col min="13308" max="13308" width="19.42578125" style="457" customWidth="1"/>
    <col min="13309" max="13319" width="15" style="457" customWidth="1"/>
    <col min="13320" max="13549" width="11.42578125" style="457"/>
    <col min="13550" max="13550" width="56.42578125" style="457" customWidth="1"/>
    <col min="13551" max="13563" width="21.85546875" style="457" customWidth="1"/>
    <col min="13564" max="13564" width="19.42578125" style="457" customWidth="1"/>
    <col min="13565" max="13575" width="15" style="457" customWidth="1"/>
    <col min="13576" max="13805" width="11.42578125" style="457"/>
    <col min="13806" max="13806" width="56.42578125" style="457" customWidth="1"/>
    <col min="13807" max="13819" width="21.85546875" style="457" customWidth="1"/>
    <col min="13820" max="13820" width="19.42578125" style="457" customWidth="1"/>
    <col min="13821" max="13831" width="15" style="457" customWidth="1"/>
    <col min="13832" max="14061" width="11.42578125" style="457"/>
    <col min="14062" max="14062" width="56.42578125" style="457" customWidth="1"/>
    <col min="14063" max="14075" width="21.85546875" style="457" customWidth="1"/>
    <col min="14076" max="14076" width="19.42578125" style="457" customWidth="1"/>
    <col min="14077" max="14087" width="15" style="457" customWidth="1"/>
    <col min="14088" max="14317" width="11.42578125" style="457"/>
    <col min="14318" max="14318" width="56.42578125" style="457" customWidth="1"/>
    <col min="14319" max="14331" width="21.85546875" style="457" customWidth="1"/>
    <col min="14332" max="14332" width="19.42578125" style="457" customWidth="1"/>
    <col min="14333" max="14343" width="15" style="457" customWidth="1"/>
    <col min="14344" max="14573" width="11.42578125" style="457"/>
    <col min="14574" max="14574" width="56.42578125" style="457" customWidth="1"/>
    <col min="14575" max="14587" width="21.85546875" style="457" customWidth="1"/>
    <col min="14588" max="14588" width="19.42578125" style="457" customWidth="1"/>
    <col min="14589" max="14599" width="15" style="457" customWidth="1"/>
    <col min="14600" max="14829" width="11.42578125" style="457"/>
    <col min="14830" max="14830" width="56.42578125" style="457" customWidth="1"/>
    <col min="14831" max="14843" width="21.85546875" style="457" customWidth="1"/>
    <col min="14844" max="14844" width="19.42578125" style="457" customWidth="1"/>
    <col min="14845" max="14855" width="15" style="457" customWidth="1"/>
    <col min="14856" max="15085" width="11.42578125" style="457"/>
    <col min="15086" max="15086" width="56.42578125" style="457" customWidth="1"/>
    <col min="15087" max="15099" width="21.85546875" style="457" customWidth="1"/>
    <col min="15100" max="15100" width="19.42578125" style="457" customWidth="1"/>
    <col min="15101" max="15111" width="15" style="457" customWidth="1"/>
    <col min="15112" max="15341" width="11.42578125" style="457"/>
    <col min="15342" max="15342" width="56.42578125" style="457" customWidth="1"/>
    <col min="15343" max="15355" width="21.85546875" style="457" customWidth="1"/>
    <col min="15356" max="15356" width="19.42578125" style="457" customWidth="1"/>
    <col min="15357" max="15367" width="15" style="457" customWidth="1"/>
    <col min="15368" max="15597" width="11.42578125" style="457"/>
    <col min="15598" max="15598" width="56.42578125" style="457" customWidth="1"/>
    <col min="15599" max="15611" width="21.85546875" style="457" customWidth="1"/>
    <col min="15612" max="15612" width="19.42578125" style="457" customWidth="1"/>
    <col min="15613" max="15623" width="15" style="457" customWidth="1"/>
    <col min="15624" max="15853" width="11.42578125" style="457"/>
    <col min="15854" max="15854" width="56.42578125" style="457" customWidth="1"/>
    <col min="15855" max="15867" width="21.85546875" style="457" customWidth="1"/>
    <col min="15868" max="15868" width="19.42578125" style="457" customWidth="1"/>
    <col min="15869" max="15879" width="15" style="457" customWidth="1"/>
    <col min="15880" max="16109" width="11.42578125" style="457"/>
    <col min="16110" max="16110" width="56.42578125" style="457" customWidth="1"/>
    <col min="16111" max="16123" width="21.85546875" style="457" customWidth="1"/>
    <col min="16124" max="16124" width="19.42578125" style="457" customWidth="1"/>
    <col min="16125" max="16135" width="15" style="457" customWidth="1"/>
    <col min="16136" max="16384" width="11.42578125" style="457"/>
  </cols>
  <sheetData>
    <row r="1" spans="2:11" ht="15" customHeight="1" x14ac:dyDescent="0.2">
      <c r="B1" s="455" t="s">
        <v>768</v>
      </c>
      <c r="C1" s="456"/>
      <c r="D1" s="456"/>
      <c r="E1" s="456"/>
      <c r="F1" s="456"/>
      <c r="G1" s="456"/>
      <c r="H1" s="456"/>
    </row>
    <row r="2" spans="2:11" ht="18" customHeight="1" x14ac:dyDescent="0.2">
      <c r="B2" s="455" t="s">
        <v>769</v>
      </c>
      <c r="C2" s="456"/>
      <c r="D2" s="456"/>
      <c r="E2" s="456"/>
      <c r="F2" s="456"/>
      <c r="G2" s="456"/>
      <c r="H2" s="456"/>
    </row>
    <row r="3" spans="2:11" ht="12.75" x14ac:dyDescent="0.2">
      <c r="B3" s="1105" t="s">
        <v>770</v>
      </c>
      <c r="C3" s="1105"/>
      <c r="D3" s="1105"/>
      <c r="E3" s="1105"/>
      <c r="F3" s="1105"/>
      <c r="G3" s="1105"/>
      <c r="H3" s="1105"/>
    </row>
    <row r="4" spans="2:11" ht="12.75" x14ac:dyDescent="0.2">
      <c r="B4" s="458" t="s">
        <v>771</v>
      </c>
      <c r="C4" s="456"/>
      <c r="D4" s="456"/>
      <c r="E4" s="456"/>
      <c r="F4" s="456"/>
      <c r="G4" s="456"/>
      <c r="H4" s="456"/>
    </row>
    <row r="5" spans="2:11" ht="12.75" x14ac:dyDescent="0.2">
      <c r="B5" s="458"/>
      <c r="C5" s="456"/>
      <c r="D5" s="456"/>
      <c r="E5" s="456"/>
      <c r="F5" s="456"/>
      <c r="G5" s="456"/>
      <c r="H5" s="456"/>
    </row>
    <row r="6" spans="2:11" ht="15.75" x14ac:dyDescent="0.2">
      <c r="B6" s="459" t="s">
        <v>834</v>
      </c>
      <c r="C6" s="460"/>
      <c r="D6" s="456"/>
      <c r="E6" s="456"/>
      <c r="F6" s="456"/>
      <c r="G6" s="456"/>
      <c r="H6" s="456"/>
    </row>
    <row r="7" spans="2:11" s="461" customFormat="1" ht="74.25" customHeight="1" x14ac:dyDescent="0.25">
      <c r="B7" s="466" t="s">
        <v>824</v>
      </c>
      <c r="C7" s="465" t="s">
        <v>637</v>
      </c>
      <c r="D7" s="465" t="s">
        <v>677</v>
      </c>
      <c r="E7" s="465" t="s">
        <v>636</v>
      </c>
      <c r="F7" s="465" t="s">
        <v>307</v>
      </c>
      <c r="G7" s="465" t="s">
        <v>308</v>
      </c>
      <c r="H7" s="465" t="s">
        <v>773</v>
      </c>
      <c r="I7" s="465" t="s">
        <v>202</v>
      </c>
      <c r="J7" s="465" t="s">
        <v>774</v>
      </c>
      <c r="K7" s="464" t="s">
        <v>309</v>
      </c>
    </row>
    <row r="8" spans="2:11" s="461" customFormat="1" ht="48" customHeight="1" x14ac:dyDescent="0.25">
      <c r="B8" s="555" t="s">
        <v>772</v>
      </c>
      <c r="C8" s="556" t="s">
        <v>775</v>
      </c>
      <c r="D8" s="556" t="s">
        <v>775</v>
      </c>
      <c r="E8" s="556" t="s">
        <v>775</v>
      </c>
      <c r="F8" s="556" t="s">
        <v>775</v>
      </c>
      <c r="G8" s="556" t="s">
        <v>775</v>
      </c>
      <c r="H8" s="556" t="s">
        <v>775</v>
      </c>
      <c r="I8" s="556" t="s">
        <v>775</v>
      </c>
      <c r="J8" s="556" t="s">
        <v>775</v>
      </c>
      <c r="K8" s="557" t="s">
        <v>775</v>
      </c>
    </row>
    <row r="9" spans="2:11" ht="51.75" customHeight="1" x14ac:dyDescent="0.25">
      <c r="B9" s="462" t="s">
        <v>776</v>
      </c>
      <c r="C9" s="526">
        <v>0.94</v>
      </c>
      <c r="D9" s="527"/>
      <c r="E9" s="526"/>
      <c r="F9" s="526"/>
      <c r="G9" s="526"/>
      <c r="H9" s="526"/>
      <c r="I9" s="526"/>
      <c r="J9" s="528"/>
      <c r="K9" s="529">
        <f>C9</f>
        <v>0.94</v>
      </c>
    </row>
    <row r="10" spans="2:11" ht="51.75" customHeight="1" x14ac:dyDescent="0.2">
      <c r="B10" s="462" t="s">
        <v>777</v>
      </c>
      <c r="C10" s="526"/>
      <c r="D10" s="526">
        <f>'Anexo 3 Y 4 .OBJETIVO 4'!C118</f>
        <v>0.81699999999999995</v>
      </c>
      <c r="E10" s="526"/>
      <c r="F10" s="526">
        <f>AVERAGE('Anexo 3 Y 4 .OBJETIVO 4'!C113)</f>
        <v>0.99287499999999995</v>
      </c>
      <c r="G10" s="526">
        <f>'Anexo 3 Y 4 .OBJETIVO 4'!C114</f>
        <v>0.96066666666666656</v>
      </c>
      <c r="H10" s="526">
        <f>'Anexo 3 Y 4 .OBJETIVO 4'!C112</f>
        <v>0.77</v>
      </c>
      <c r="I10" s="526"/>
      <c r="J10" s="529"/>
      <c r="K10" s="529">
        <f>AVERAGE(C10:J10)</f>
        <v>0.88513541666666662</v>
      </c>
    </row>
    <row r="11" spans="2:11" s="461" customFormat="1" ht="51.75" customHeight="1" x14ac:dyDescent="0.25">
      <c r="B11" s="462" t="s">
        <v>778</v>
      </c>
      <c r="C11" s="526"/>
      <c r="D11" s="530"/>
      <c r="E11" s="526">
        <v>0.9</v>
      </c>
      <c r="F11" s="526"/>
      <c r="G11" s="526"/>
      <c r="H11" s="526"/>
      <c r="I11" s="526"/>
      <c r="J11" s="526">
        <v>0.5</v>
      </c>
      <c r="K11" s="529">
        <f t="shared" ref="K11:K14" si="0">AVERAGE(C11:J11)</f>
        <v>0.7</v>
      </c>
    </row>
    <row r="12" spans="2:11" ht="51.75" customHeight="1" x14ac:dyDescent="0.25">
      <c r="B12" s="462" t="s">
        <v>779</v>
      </c>
      <c r="C12" s="526">
        <v>1</v>
      </c>
      <c r="D12" s="526"/>
      <c r="E12" s="526">
        <v>1</v>
      </c>
      <c r="F12" s="526"/>
      <c r="G12" s="526"/>
      <c r="H12" s="526"/>
      <c r="I12" s="526"/>
      <c r="J12" s="528"/>
      <c r="K12" s="529">
        <f t="shared" si="0"/>
        <v>1</v>
      </c>
    </row>
    <row r="13" spans="2:11" ht="51.75" customHeight="1" x14ac:dyDescent="0.25">
      <c r="B13" s="462" t="s">
        <v>780</v>
      </c>
      <c r="C13" s="526"/>
      <c r="D13" s="527"/>
      <c r="E13" s="526">
        <v>1</v>
      </c>
      <c r="F13" s="526"/>
      <c r="G13" s="526"/>
      <c r="H13" s="526"/>
      <c r="I13" s="526"/>
      <c r="J13" s="528"/>
      <c r="K13" s="529">
        <f t="shared" si="0"/>
        <v>1</v>
      </c>
    </row>
    <row r="14" spans="2:11" ht="51.75" customHeight="1" x14ac:dyDescent="0.25">
      <c r="B14" s="462" t="s">
        <v>781</v>
      </c>
      <c r="C14" s="526"/>
      <c r="D14" s="526"/>
      <c r="E14" s="526"/>
      <c r="F14" s="526"/>
      <c r="G14" s="526"/>
      <c r="H14" s="526"/>
      <c r="I14" s="526">
        <v>1</v>
      </c>
      <c r="J14" s="528"/>
      <c r="K14" s="529">
        <f t="shared" si="0"/>
        <v>1</v>
      </c>
    </row>
    <row r="15" spans="2:11" ht="15.75" x14ac:dyDescent="0.2">
      <c r="B15" s="463" t="s">
        <v>782</v>
      </c>
      <c r="C15" s="467">
        <f>AVERAGE(C9:C14)</f>
        <v>0.97</v>
      </c>
      <c r="D15" s="467">
        <f t="shared" ref="D15:K15" si="1">AVERAGE(D9:D14)</f>
        <v>0.81699999999999995</v>
      </c>
      <c r="E15" s="467">
        <f t="shared" si="1"/>
        <v>0.96666666666666667</v>
      </c>
      <c r="F15" s="467">
        <f t="shared" si="1"/>
        <v>0.99287499999999995</v>
      </c>
      <c r="G15" s="467">
        <f t="shared" si="1"/>
        <v>0.96066666666666656</v>
      </c>
      <c r="H15" s="467">
        <f t="shared" si="1"/>
        <v>0.77</v>
      </c>
      <c r="I15" s="467">
        <f t="shared" si="1"/>
        <v>1</v>
      </c>
      <c r="J15" s="467">
        <f t="shared" si="1"/>
        <v>0.5</v>
      </c>
      <c r="K15" s="467">
        <f t="shared" si="1"/>
        <v>0.92085590277777774</v>
      </c>
    </row>
  </sheetData>
  <sheetProtection password="F0E9" sheet="1" objects="1" scenarios="1" selectLockedCells="1" sort="0" autoFilter="0" pivotTables="0" selectUnlockedCells="1"/>
  <mergeCells count="1">
    <mergeCell ref="B3:H3"/>
  </mergeCells>
  <pageMargins left="0.7" right="0.7" top="0.75" bottom="0.75" header="0.3" footer="0.3"/>
  <pageSetup orientation="portrait" verticalDpi="5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A11" sqref="A11"/>
    </sheetView>
  </sheetViews>
  <sheetFormatPr baseColWidth="10" defaultRowHeight="12" x14ac:dyDescent="0.2"/>
  <cols>
    <col min="1" max="1" width="38.85546875" style="457" bestFit="1" customWidth="1"/>
    <col min="2" max="2" width="19.140625" style="457" customWidth="1"/>
    <col min="3" max="3" width="14.85546875" style="457" customWidth="1"/>
    <col min="4" max="4" width="17" style="457" customWidth="1"/>
    <col min="5" max="16384" width="11.42578125" style="457"/>
  </cols>
  <sheetData>
    <row r="1" spans="1:6" x14ac:dyDescent="0.2">
      <c r="A1" s="571" t="s">
        <v>768</v>
      </c>
    </row>
    <row r="2" spans="1:6" x14ac:dyDescent="0.2">
      <c r="A2" s="571" t="s">
        <v>769</v>
      </c>
    </row>
    <row r="3" spans="1:6" ht="12.75" customHeight="1" x14ac:dyDescent="0.2">
      <c r="A3" s="1112" t="s">
        <v>831</v>
      </c>
      <c r="B3" s="1112"/>
      <c r="C3" s="1112"/>
    </row>
    <row r="4" spans="1:6" x14ac:dyDescent="0.2">
      <c r="A4" s="498" t="s">
        <v>833</v>
      </c>
    </row>
    <row r="5" spans="1:6" ht="12.75" thickBot="1" x14ac:dyDescent="0.25"/>
    <row r="6" spans="1:6" ht="15.75" customHeight="1" x14ac:dyDescent="0.25">
      <c r="A6" s="1113">
        <v>2013</v>
      </c>
      <c r="B6" s="1114"/>
      <c r="C6" s="1114"/>
      <c r="D6" s="1115"/>
    </row>
    <row r="7" spans="1:6" ht="12.75" customHeight="1" x14ac:dyDescent="0.2">
      <c r="A7" s="1116" t="s">
        <v>772</v>
      </c>
      <c r="B7" s="1118" t="s">
        <v>829</v>
      </c>
      <c r="C7" s="1118" t="s">
        <v>832</v>
      </c>
      <c r="D7" s="1120" t="s">
        <v>830</v>
      </c>
    </row>
    <row r="8" spans="1:6" s="461" customFormat="1" ht="23.25" customHeight="1" x14ac:dyDescent="0.25">
      <c r="A8" s="1116"/>
      <c r="B8" s="1119"/>
      <c r="C8" s="1119"/>
      <c r="D8" s="1121"/>
    </row>
    <row r="9" spans="1:6" s="461" customFormat="1" ht="26.25" customHeight="1" x14ac:dyDescent="0.25">
      <c r="A9" s="1117"/>
      <c r="B9" s="1119"/>
      <c r="C9" s="1119"/>
      <c r="D9" s="1121"/>
    </row>
    <row r="10" spans="1:6" ht="15" x14ac:dyDescent="0.2">
      <c r="A10" s="570" t="s">
        <v>776</v>
      </c>
      <c r="B10" s="564">
        <f>'CUMPLIMIENTO DEPENDENCIAS'!K9</f>
        <v>0.94</v>
      </c>
      <c r="C10" s="573">
        <v>0.22500000000000001</v>
      </c>
      <c r="D10" s="563">
        <f>B10+C10/100</f>
        <v>0.94224999999999992</v>
      </c>
      <c r="E10" s="574"/>
      <c r="F10" s="574"/>
    </row>
    <row r="11" spans="1:6" ht="30" x14ac:dyDescent="0.2">
      <c r="A11" s="569" t="s">
        <v>777</v>
      </c>
      <c r="B11" s="564">
        <f>'CUMPLIMIENTO DEPENDENCIAS'!K10</f>
        <v>0.88513541666666662</v>
      </c>
      <c r="C11" s="573">
        <v>0.64280000000000004</v>
      </c>
      <c r="D11" s="563">
        <f>B11+C11/100</f>
        <v>0.89156341666666661</v>
      </c>
      <c r="E11" s="574"/>
    </row>
    <row r="12" spans="1:6" ht="15" x14ac:dyDescent="0.2">
      <c r="A12" s="568" t="s">
        <v>778</v>
      </c>
      <c r="B12" s="564">
        <f>'CUMPLIMIENTO DEPENDENCIAS'!K11</f>
        <v>0.7</v>
      </c>
      <c r="C12" s="1108">
        <v>3.9899999999999998E-2</v>
      </c>
      <c r="D12" s="1110">
        <f>85%+C12/100</f>
        <v>0.85039900000000002</v>
      </c>
      <c r="E12" s="574"/>
    </row>
    <row r="13" spans="1:6" ht="30" x14ac:dyDescent="0.2">
      <c r="A13" s="566" t="s">
        <v>780</v>
      </c>
      <c r="B13" s="564">
        <f>'CUMPLIMIENTO DEPENDENCIAS'!K12</f>
        <v>1</v>
      </c>
      <c r="C13" s="1109"/>
      <c r="D13" s="1111"/>
      <c r="E13" s="574"/>
    </row>
    <row r="14" spans="1:6" ht="29.25" customHeight="1" x14ac:dyDescent="0.2">
      <c r="A14" s="567" t="s">
        <v>779</v>
      </c>
      <c r="B14" s="564">
        <f>'CUMPLIMIENTO DEPENDENCIAS'!K13</f>
        <v>1</v>
      </c>
      <c r="C14" s="572">
        <v>4.0000000000000002E-4</v>
      </c>
      <c r="D14" s="563">
        <f>B14+C14/100</f>
        <v>1.0000039999999999</v>
      </c>
      <c r="E14" s="574"/>
    </row>
    <row r="15" spans="1:6" ht="15" x14ac:dyDescent="0.2">
      <c r="A15" s="565" t="s">
        <v>781</v>
      </c>
      <c r="B15" s="564">
        <f>'CUMPLIMIENTO DEPENDENCIAS'!K14</f>
        <v>1</v>
      </c>
      <c r="C15" s="572">
        <v>9.1999999999999998E-3</v>
      </c>
      <c r="D15" s="563">
        <f>B15+C15/100</f>
        <v>1.000092</v>
      </c>
      <c r="E15" s="574"/>
    </row>
    <row r="16" spans="1:6" s="558" customFormat="1" ht="15.75" thickBot="1" x14ac:dyDescent="0.25">
      <c r="A16" s="562" t="s">
        <v>828</v>
      </c>
      <c r="B16" s="561">
        <f>AVERAGE(B10:B15)</f>
        <v>0.92085590277777774</v>
      </c>
      <c r="C16" s="561">
        <f>SUM(C10:C15)</f>
        <v>0.9173</v>
      </c>
      <c r="D16" s="560">
        <f>AVERAGE(B16:C16)</f>
        <v>0.91907795138888893</v>
      </c>
    </row>
    <row r="17" spans="1:4" s="558" customFormat="1" hidden="1" x14ac:dyDescent="0.2">
      <c r="A17" s="559" t="s">
        <v>827</v>
      </c>
      <c r="B17" s="1106"/>
      <c r="C17" s="1107"/>
      <c r="D17" s="1107"/>
    </row>
    <row r="19" spans="1:4" x14ac:dyDescent="0.2">
      <c r="A19" s="457" t="s">
        <v>826</v>
      </c>
    </row>
    <row r="20" spans="1:4" x14ac:dyDescent="0.2">
      <c r="A20" s="457" t="s">
        <v>825</v>
      </c>
    </row>
  </sheetData>
  <sheetProtection password="F0E9" sheet="1" objects="1" scenarios="1" sort="0" autoFilter="0" pivotTables="0"/>
  <mergeCells count="9">
    <mergeCell ref="B17:D17"/>
    <mergeCell ref="C12:C13"/>
    <mergeCell ref="D12:D13"/>
    <mergeCell ref="A3:C3"/>
    <mergeCell ref="A6:D6"/>
    <mergeCell ref="A7:A9"/>
    <mergeCell ref="B7:B9"/>
    <mergeCell ref="C7:C9"/>
    <mergeCell ref="D7: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Anexo 3 y 4. OBJETIVO 1</vt:lpstr>
      <vt:lpstr>Anexo 3 Y 4. OBJETIVO 2 </vt:lpstr>
      <vt:lpstr>Anexo 3 Y 4. OBJETIVO 3 </vt:lpstr>
      <vt:lpstr>Anexo 3 Y 4 .OBJETIVO 4</vt:lpstr>
      <vt:lpstr>Anexo 3. OBJETIVO 3</vt:lpstr>
      <vt:lpstr>PESOS RELATIVOS DEPEPENDENCIAS</vt:lpstr>
      <vt:lpstr>EJEC POR EJES PROG</vt:lpstr>
      <vt:lpstr>CUMPLIMIENTO DEPENDENCIAS</vt:lpstr>
      <vt:lpstr>CUMPLIMIENTO POA 2013</vt:lpstr>
      <vt:lpstr>'Anexo 3 y 4. OBJETIVO 1'!Títulos_a_imprimir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Lopez Beltran</dc:creator>
  <cp:lastModifiedBy>Diana Carolina Parrado Velasquez</cp:lastModifiedBy>
  <cp:lastPrinted>2013-05-24T16:07:14Z</cp:lastPrinted>
  <dcterms:created xsi:type="dcterms:W3CDTF">2012-05-14T15:45:57Z</dcterms:created>
  <dcterms:modified xsi:type="dcterms:W3CDTF">2014-05-15T16:19:57Z</dcterms:modified>
</cp:coreProperties>
</file>