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URAG 2019\PREGUNTA 358\"/>
    </mc:Choice>
  </mc:AlternateContent>
  <bookViews>
    <workbookView xWindow="0" yWindow="0" windowWidth="20490" windowHeight="7650" tabRatio="769" activeTab="1"/>
  </bookViews>
  <sheets>
    <sheet name="Contexto" sheetId="17" r:id="rId1"/>
    <sheet name="Riesgos de Gestión" sheetId="15" r:id="rId2"/>
    <sheet name="Calificación probabilidad" sheetId="16" r:id="rId3"/>
    <sheet name="Explicación de los campos" sheetId="9" r:id="rId4"/>
    <sheet name="Hoja2" sheetId="6" r:id="rId5"/>
  </sheets>
  <externalReferences>
    <externalReference r:id="rId6"/>
  </externalReferences>
  <definedNames>
    <definedName name="_xlnm._FilterDatabase" localSheetId="3" hidden="1">#REF!</definedName>
    <definedName name="Actcontrol">'Explicación de los campos'!$AI$2:$AI$3</definedName>
    <definedName name="Afecta">Hoja2!$AM$2:$AM$3</definedName>
    <definedName name="Asignacionresp">'Explicación de los campos'!$AG$2:$AG$3</definedName>
    <definedName name="Autoridadresp">'Explicación de los campos'!$AG$5:$AG$6</definedName>
    <definedName name="Causafactor">Hoja2!$B$2:$B$8</definedName>
    <definedName name="Causafactor3">'Explicación de los campos'!#REF!</definedName>
    <definedName name="clase">'Explicación de los campos'!$B$2:$B$7</definedName>
    <definedName name="ClaseRiesgo">Hoja2!$D$2:$D$8</definedName>
    <definedName name="Confidencialidad">Hoja2!$N$3:$N$7</definedName>
    <definedName name="ControlTipo">Hoja2!$AI$3:$AI$6</definedName>
    <definedName name="desviaciones">'Explicación de los campos'!$AI$5:$AI$6</definedName>
    <definedName name="dis">'Explicación de los campos'!$AN$3,'Explicación de los campos'!$AN$5</definedName>
    <definedName name="discua">'Explicación de los campos'!$AO$4:$AO$5</definedName>
    <definedName name="discuadrante">'Explicación de los campos'!$AN$3:$AN$5</definedName>
    <definedName name="discuadraprob">'Explicación de los campos'!$AN$3,'Explicación de los campos'!$AN$5</definedName>
    <definedName name="ejecucioncontrol">'Explicación de los campos'!$AN$11:$AN$13</definedName>
    <definedName name="Evidencia">'Explicación de los campos'!$AN$7:$AN$9</definedName>
    <definedName name="FactorCausa">Hoja2!$B$2:$B$6</definedName>
    <definedName name="Imagen">Hoja2!$S$3:$S$7</definedName>
    <definedName name="impacto">Hoja2!$M$3:$M$7</definedName>
    <definedName name="Legal">Hoja2!$X$3:$X$7</definedName>
    <definedName name="Operativo">Hoja2!$AC$3:$AC$7</definedName>
    <definedName name="Periodicidad">'Explicación de los campos'!$AG$7:$AG$8</definedName>
    <definedName name="Posibilidad">Hoja2!$H$3:$H$7</definedName>
    <definedName name="Proposito">'Explicación de los campos'!$AL$10:$AL$12</definedName>
    <definedName name="Riesgoclase">Hoja2!$D$2:$D$7</definedName>
    <definedName name="RiesgoClase3">'Explicación de los campos'!$B$2:$B$7</definedName>
    <definedName name="sino">Hoja2!$AK$3:$AK$4</definedName>
    <definedName name="TipoControl">Hoja2!$AI$3:$AI$4</definedName>
    <definedName name="Tipocontrol2">Hoja2!$AI$3:$AI$4</definedName>
    <definedName name="TipoImpacto">Hoja2!$AG$3:$AG$6</definedName>
  </definedNames>
  <calcPr calcId="162913"/>
</workbook>
</file>

<file path=xl/calcChain.xml><?xml version="1.0" encoding="utf-8"?>
<calcChain xmlns="http://schemas.openxmlformats.org/spreadsheetml/2006/main">
  <c r="AQ22" i="15" l="1"/>
  <c r="AR22" i="15"/>
  <c r="K25" i="15"/>
  <c r="AQ25" i="15" s="1"/>
  <c r="AR25" i="15" s="1"/>
  <c r="J25" i="15"/>
  <c r="M25" i="15" s="1"/>
  <c r="K24" i="15"/>
  <c r="AQ24" i="15"/>
  <c r="AR24" i="15"/>
  <c r="J24" i="15"/>
  <c r="M24" i="15" s="1"/>
  <c r="K23" i="15"/>
  <c r="AQ23" i="15" s="1"/>
  <c r="AR23" i="15" s="1"/>
  <c r="J23" i="15"/>
  <c r="AN23" i="15" s="1"/>
  <c r="AO23" i="15" s="1"/>
  <c r="AT23" i="15" s="1"/>
  <c r="J22" i="15"/>
  <c r="AN22" i="15" s="1"/>
  <c r="AO22" i="15" s="1"/>
  <c r="AT22" i="15" s="1"/>
  <c r="AU22" i="15" s="1"/>
  <c r="K21" i="15"/>
  <c r="J21" i="15"/>
  <c r="AN21" i="15"/>
  <c r="AO21" i="15" s="1"/>
  <c r="K20" i="15"/>
  <c r="J20" i="15"/>
  <c r="M20" i="15" s="1"/>
  <c r="K19" i="15"/>
  <c r="J19" i="15"/>
  <c r="AN19" i="15"/>
  <c r="AO19" i="15" s="1"/>
  <c r="K18" i="15"/>
  <c r="J18" i="15"/>
  <c r="M18" i="15" s="1"/>
  <c r="AQ17" i="15"/>
  <c r="AR17" i="15"/>
  <c r="J17" i="15"/>
  <c r="M17" i="15" s="1"/>
  <c r="AQ21" i="15"/>
  <c r="AR21" i="15" s="1"/>
  <c r="AQ20" i="15"/>
  <c r="AR20" i="15"/>
  <c r="AQ19" i="15"/>
  <c r="AR19" i="15" s="1"/>
  <c r="AQ18" i="15"/>
  <c r="AR18" i="15"/>
  <c r="AN17" i="15"/>
  <c r="AO17" i="15" s="1"/>
  <c r="AF25" i="15"/>
  <c r="AF24" i="15"/>
  <c r="AF23" i="15"/>
  <c r="AF22" i="15"/>
  <c r="AF21" i="15"/>
  <c r="AF20" i="15"/>
  <c r="AF19" i="15"/>
  <c r="AF18" i="15"/>
  <c r="AF17" i="15"/>
  <c r="AC31" i="15"/>
  <c r="AA31" i="15"/>
  <c r="Y31" i="15"/>
  <c r="W31" i="15"/>
  <c r="U31" i="15"/>
  <c r="S31" i="15"/>
  <c r="AD31" i="15" s="1"/>
  <c r="AF31" i="15" s="1"/>
  <c r="Q31" i="15"/>
  <c r="K31" i="15"/>
  <c r="J31" i="15"/>
  <c r="AC30" i="15"/>
  <c r="AA30" i="15"/>
  <c r="Y30" i="15"/>
  <c r="W30" i="15"/>
  <c r="U30" i="15"/>
  <c r="AD30" i="15" s="1"/>
  <c r="AF30" i="15" s="1"/>
  <c r="S30" i="15"/>
  <c r="Q30" i="15"/>
  <c r="K30" i="15"/>
  <c r="J30" i="15"/>
  <c r="M30" i="15" s="1"/>
  <c r="N30" i="15" s="1"/>
  <c r="AC29" i="15"/>
  <c r="AA29" i="15"/>
  <c r="Y29" i="15"/>
  <c r="W29" i="15"/>
  <c r="U29" i="15"/>
  <c r="S29" i="15"/>
  <c r="AD29" i="15" s="1"/>
  <c r="AF29" i="15" s="1"/>
  <c r="Q29" i="15"/>
  <c r="K29" i="15"/>
  <c r="J29" i="15"/>
  <c r="AH28" i="15"/>
  <c r="AC28" i="15"/>
  <c r="AA28" i="15"/>
  <c r="Y28" i="15"/>
  <c r="W28" i="15"/>
  <c r="U28" i="15"/>
  <c r="S28" i="15"/>
  <c r="Q28" i="15"/>
  <c r="AC27" i="15"/>
  <c r="AA27" i="15"/>
  <c r="Y27" i="15"/>
  <c r="W27" i="15"/>
  <c r="U27" i="15"/>
  <c r="AD27" i="15" s="1"/>
  <c r="AF27" i="15" s="1"/>
  <c r="S27" i="15"/>
  <c r="Q27" i="15"/>
  <c r="K27" i="15"/>
  <c r="J27" i="15"/>
  <c r="M27" i="15" s="1"/>
  <c r="N27" i="15" s="1"/>
  <c r="AC26" i="15"/>
  <c r="AA26" i="15"/>
  <c r="Y26" i="15"/>
  <c r="W26" i="15"/>
  <c r="U26" i="15"/>
  <c r="S26" i="15"/>
  <c r="Q26" i="15"/>
  <c r="K26" i="15"/>
  <c r="J26" i="15"/>
  <c r="M26" i="15" s="1"/>
  <c r="N26" i="15" s="1"/>
  <c r="AC17" i="15"/>
  <c r="K16" i="15"/>
  <c r="K13" i="15"/>
  <c r="K10" i="15"/>
  <c r="B269" i="16"/>
  <c r="B255" i="16"/>
  <c r="B241" i="16"/>
  <c r="B227" i="16"/>
  <c r="B213" i="16"/>
  <c r="B199" i="16"/>
  <c r="B185" i="16"/>
  <c r="B171" i="16"/>
  <c r="B157" i="16"/>
  <c r="B143" i="16"/>
  <c r="B129" i="16"/>
  <c r="B115" i="16"/>
  <c r="B101" i="16"/>
  <c r="B87" i="16"/>
  <c r="B73" i="16"/>
  <c r="B59" i="16"/>
  <c r="B45" i="16"/>
  <c r="B31" i="16"/>
  <c r="B17" i="16"/>
  <c r="B3" i="16"/>
  <c r="M19" i="15"/>
  <c r="AN24" i="15"/>
  <c r="AO24" i="15" s="1"/>
  <c r="AT24" i="15" s="1"/>
  <c r="AN25" i="15"/>
  <c r="AO25" i="15" s="1"/>
  <c r="AT25" i="15" s="1"/>
  <c r="AH30" i="15"/>
  <c r="AI30" i="15" s="1"/>
  <c r="AJ30" i="15" s="1"/>
  <c r="AK30" i="15" s="1"/>
  <c r="M21" i="15"/>
  <c r="AN18" i="15"/>
  <c r="AO18" i="15" s="1"/>
  <c r="AT18" i="15" s="1"/>
  <c r="AH27" i="15"/>
  <c r="AI27" i="15"/>
  <c r="AJ27" i="15" s="1"/>
  <c r="AK27" i="15" s="1"/>
  <c r="AH29" i="15"/>
  <c r="AI29" i="15" s="1"/>
  <c r="AJ29" i="15" s="1"/>
  <c r="AK29" i="15" s="1"/>
  <c r="AH31" i="15"/>
  <c r="AI31" i="15" s="1"/>
  <c r="AJ31" i="15" s="1"/>
  <c r="AK31" i="15" s="1"/>
  <c r="AD26" i="15"/>
  <c r="AF26" i="15" s="1"/>
  <c r="AH26" i="15"/>
  <c r="AI26" i="15"/>
  <c r="AJ26" i="15"/>
  <c r="AK26" i="15" s="1"/>
  <c r="M29" i="15"/>
  <c r="N29" i="15" s="1"/>
  <c r="M31" i="15"/>
  <c r="N31" i="15"/>
  <c r="AC16" i="15"/>
  <c r="AA16" i="15"/>
  <c r="Y16" i="15"/>
  <c r="W16" i="15"/>
  <c r="U16" i="15"/>
  <c r="S16" i="15"/>
  <c r="AD16" i="15" s="1"/>
  <c r="AF16" i="15" s="1"/>
  <c r="Q16" i="15"/>
  <c r="AC15" i="15"/>
  <c r="AA15" i="15"/>
  <c r="Y15" i="15"/>
  <c r="W15" i="15"/>
  <c r="U15" i="15"/>
  <c r="S15" i="15"/>
  <c r="Q15" i="15"/>
  <c r="AD15" i="15" s="1"/>
  <c r="AF15" i="15" s="1"/>
  <c r="AC14" i="15"/>
  <c r="AA14" i="15"/>
  <c r="Y14" i="15"/>
  <c r="W14" i="15"/>
  <c r="AD14" i="15" s="1"/>
  <c r="AF14" i="15" s="1"/>
  <c r="U14" i="15"/>
  <c r="S14" i="15"/>
  <c r="Q14" i="15"/>
  <c r="AC13" i="15"/>
  <c r="AA13" i="15"/>
  <c r="Y13" i="15"/>
  <c r="W13" i="15"/>
  <c r="U13" i="15"/>
  <c r="AD13" i="15" s="1"/>
  <c r="AF13" i="15" s="1"/>
  <c r="S13" i="15"/>
  <c r="Q13" i="15"/>
  <c r="AC12" i="15"/>
  <c r="AA12" i="15"/>
  <c r="Y12" i="15"/>
  <c r="W12" i="15"/>
  <c r="U12" i="15"/>
  <c r="S12" i="15"/>
  <c r="AD12" i="15" s="1"/>
  <c r="AF12" i="15" s="1"/>
  <c r="Q12" i="15"/>
  <c r="AC11" i="15"/>
  <c r="AA11" i="15"/>
  <c r="Y11" i="15"/>
  <c r="W11" i="15"/>
  <c r="U11" i="15"/>
  <c r="S11" i="15"/>
  <c r="Q11" i="15"/>
  <c r="AD11" i="15" s="1"/>
  <c r="AF11" i="15" s="1"/>
  <c r="AC10" i="15"/>
  <c r="AA10" i="15"/>
  <c r="Y10" i="15"/>
  <c r="W10" i="15"/>
  <c r="U10" i="15"/>
  <c r="S10" i="15"/>
  <c r="Q10" i="15"/>
  <c r="AH16" i="15"/>
  <c r="AI16" i="15" s="1"/>
  <c r="AJ16" i="15" s="1"/>
  <c r="AK16" i="15" s="1"/>
  <c r="AH14" i="15"/>
  <c r="AI14" i="15" s="1"/>
  <c r="AH15" i="15"/>
  <c r="AI15" i="15" s="1"/>
  <c r="AH12" i="15"/>
  <c r="AI12" i="15" s="1"/>
  <c r="AH11" i="15"/>
  <c r="AI11" i="15" s="1"/>
  <c r="AD10" i="15"/>
  <c r="AF10" i="15" s="1"/>
  <c r="AH13" i="15"/>
  <c r="AI13" i="15"/>
  <c r="D278" i="16"/>
  <c r="D277" i="16"/>
  <c r="D276" i="16"/>
  <c r="D275" i="16"/>
  <c r="D274" i="16"/>
  <c r="D273" i="16"/>
  <c r="D272" i="16"/>
  <c r="D271" i="16"/>
  <c r="D270" i="16"/>
  <c r="D269" i="16"/>
  <c r="D264" i="16"/>
  <c r="D263" i="16"/>
  <c r="D262" i="16"/>
  <c r="D261" i="16"/>
  <c r="D260" i="16"/>
  <c r="D259" i="16"/>
  <c r="D258" i="16"/>
  <c r="D257" i="16"/>
  <c r="D256" i="16"/>
  <c r="D255" i="16"/>
  <c r="D250" i="16"/>
  <c r="D249" i="16"/>
  <c r="D248" i="16"/>
  <c r="D247" i="16"/>
  <c r="D246" i="16"/>
  <c r="D245" i="16"/>
  <c r="D244" i="16"/>
  <c r="D243" i="16"/>
  <c r="D251" i="16" s="1"/>
  <c r="E251" i="16" s="1"/>
  <c r="D242" i="16"/>
  <c r="D241" i="16"/>
  <c r="D236" i="16"/>
  <c r="D235" i="16"/>
  <c r="D234" i="16"/>
  <c r="D233" i="16"/>
  <c r="D232" i="16"/>
  <c r="D231" i="16"/>
  <c r="D230" i="16"/>
  <c r="D229" i="16"/>
  <c r="D228" i="16"/>
  <c r="D227" i="16"/>
  <c r="D222" i="16"/>
  <c r="D221" i="16"/>
  <c r="D220" i="16"/>
  <c r="D219" i="16"/>
  <c r="D218" i="16"/>
  <c r="D217" i="16"/>
  <c r="D216" i="16"/>
  <c r="D215" i="16"/>
  <c r="D223" i="16" s="1"/>
  <c r="E223" i="16" s="1"/>
  <c r="D214" i="16"/>
  <c r="D213" i="16"/>
  <c r="D208" i="16"/>
  <c r="D207" i="16"/>
  <c r="D206" i="16"/>
  <c r="D205" i="16"/>
  <c r="D204" i="16"/>
  <c r="D203" i="16"/>
  <c r="D202" i="16"/>
  <c r="D201" i="16"/>
  <c r="D200" i="16"/>
  <c r="D199" i="16"/>
  <c r="D194" i="16"/>
  <c r="D193" i="16"/>
  <c r="D192" i="16"/>
  <c r="D191" i="16"/>
  <c r="D190" i="16"/>
  <c r="D189" i="16"/>
  <c r="D188" i="16"/>
  <c r="D187" i="16"/>
  <c r="D186" i="16"/>
  <c r="D185" i="16"/>
  <c r="D180" i="16"/>
  <c r="D179" i="16"/>
  <c r="D178" i="16"/>
  <c r="D177" i="16"/>
  <c r="D176" i="16"/>
  <c r="D175" i="16"/>
  <c r="D174" i="16"/>
  <c r="D173" i="16"/>
  <c r="D172" i="16"/>
  <c r="D171" i="16"/>
  <c r="D181" i="16" s="1"/>
  <c r="E181" i="16" s="1"/>
  <c r="D166" i="16"/>
  <c r="D165" i="16"/>
  <c r="D164" i="16"/>
  <c r="D163" i="16"/>
  <c r="D162" i="16"/>
  <c r="D161" i="16"/>
  <c r="D160" i="16"/>
  <c r="D159" i="16"/>
  <c r="D158" i="16"/>
  <c r="D157" i="16"/>
  <c r="D152" i="16"/>
  <c r="D151" i="16"/>
  <c r="D150" i="16"/>
  <c r="D149" i="16"/>
  <c r="D148" i="16"/>
  <c r="D147" i="16"/>
  <c r="D146" i="16"/>
  <c r="D145" i="16"/>
  <c r="D144" i="16"/>
  <c r="D143" i="16"/>
  <c r="D153" i="16" s="1"/>
  <c r="E153" i="16" s="1"/>
  <c r="D138" i="16"/>
  <c r="D137" i="16"/>
  <c r="D136" i="16"/>
  <c r="D135" i="16"/>
  <c r="D134" i="16"/>
  <c r="D133" i="16"/>
  <c r="D132" i="16"/>
  <c r="D131" i="16"/>
  <c r="D139" i="16" s="1"/>
  <c r="E139" i="16" s="1"/>
  <c r="D130" i="16"/>
  <c r="D129" i="16"/>
  <c r="D124" i="16"/>
  <c r="D123" i="16"/>
  <c r="D122" i="16"/>
  <c r="D121" i="16"/>
  <c r="D120" i="16"/>
  <c r="D119" i="16"/>
  <c r="D118" i="16"/>
  <c r="D117" i="16"/>
  <c r="D116" i="16"/>
  <c r="D115" i="16"/>
  <c r="D125" i="16" s="1"/>
  <c r="E125" i="16" s="1"/>
  <c r="D110" i="16"/>
  <c r="D109" i="16"/>
  <c r="D108" i="16"/>
  <c r="D107" i="16"/>
  <c r="D106" i="16"/>
  <c r="D105" i="16"/>
  <c r="D104" i="16"/>
  <c r="D103" i="16"/>
  <c r="D111" i="16" s="1"/>
  <c r="E111" i="16" s="1"/>
  <c r="D102" i="16"/>
  <c r="D101" i="16"/>
  <c r="D96" i="16"/>
  <c r="D95" i="16"/>
  <c r="D94" i="16"/>
  <c r="D93" i="16"/>
  <c r="D92" i="16"/>
  <c r="D91" i="16"/>
  <c r="D90" i="16"/>
  <c r="D89" i="16"/>
  <c r="D88" i="16"/>
  <c r="D87" i="16"/>
  <c r="D82" i="16"/>
  <c r="D81" i="16"/>
  <c r="D80" i="16"/>
  <c r="D79" i="16"/>
  <c r="D78" i="16"/>
  <c r="D77" i="16"/>
  <c r="D76" i="16"/>
  <c r="D75" i="16"/>
  <c r="D83" i="16" s="1"/>
  <c r="E83" i="16" s="1"/>
  <c r="D74" i="16"/>
  <c r="D73" i="16"/>
  <c r="D68" i="16"/>
  <c r="D67" i="16"/>
  <c r="D66" i="16"/>
  <c r="D65" i="16"/>
  <c r="D64" i="16"/>
  <c r="D63" i="16"/>
  <c r="D62" i="16"/>
  <c r="D61" i="16"/>
  <c r="D60" i="16"/>
  <c r="D59" i="16"/>
  <c r="D54" i="16"/>
  <c r="D53" i="16"/>
  <c r="D52" i="16"/>
  <c r="D51" i="16"/>
  <c r="D50" i="16"/>
  <c r="D49" i="16"/>
  <c r="D48" i="16"/>
  <c r="D47" i="16"/>
  <c r="D55" i="16" s="1"/>
  <c r="E55" i="16" s="1"/>
  <c r="D46" i="16"/>
  <c r="D45" i="16"/>
  <c r="D40" i="16"/>
  <c r="D39" i="16"/>
  <c r="D38" i="16"/>
  <c r="D37" i="16"/>
  <c r="D36" i="16"/>
  <c r="D35" i="16"/>
  <c r="D34" i="16"/>
  <c r="D33" i="16"/>
  <c r="D32" i="16"/>
  <c r="D31" i="16"/>
  <c r="D26" i="16"/>
  <c r="D25" i="16"/>
  <c r="D24" i="16"/>
  <c r="D23" i="16"/>
  <c r="D22" i="16"/>
  <c r="D21" i="16"/>
  <c r="D20" i="16"/>
  <c r="D19" i="16"/>
  <c r="D18" i="16"/>
  <c r="D17" i="16"/>
  <c r="D12" i="16"/>
  <c r="D11" i="16"/>
  <c r="D10" i="16"/>
  <c r="D9" i="16"/>
  <c r="D7" i="16"/>
  <c r="D6" i="16"/>
  <c r="D5" i="16"/>
  <c r="D4" i="16"/>
  <c r="D3" i="16"/>
  <c r="D13" i="16" s="1"/>
  <c r="E13" i="16" s="1"/>
  <c r="I10" i="15" s="1"/>
  <c r="J10" i="15" s="1"/>
  <c r="M10" i="15" s="1"/>
  <c r="N10" i="15" s="1"/>
  <c r="D8" i="16"/>
  <c r="AC7" i="6"/>
  <c r="X7" i="6"/>
  <c r="S7" i="6"/>
  <c r="N7" i="6"/>
  <c r="H7" i="6"/>
  <c r="AC6" i="6"/>
  <c r="X6" i="6"/>
  <c r="S6" i="6"/>
  <c r="N6" i="6"/>
  <c r="H6" i="6"/>
  <c r="AC5" i="6"/>
  <c r="X5" i="6"/>
  <c r="S5" i="6"/>
  <c r="N5" i="6"/>
  <c r="H5" i="6"/>
  <c r="AC4" i="6"/>
  <c r="X4" i="6"/>
  <c r="S4" i="6"/>
  <c r="N4" i="6"/>
  <c r="H4" i="6"/>
  <c r="AC3" i="6"/>
  <c r="X3" i="6"/>
  <c r="S3" i="6"/>
  <c r="N3" i="6"/>
  <c r="H3" i="6"/>
  <c r="AS17" i="15"/>
  <c r="AS22" i="15"/>
  <c r="D167" i="16"/>
  <c r="E167" i="16" s="1"/>
  <c r="D279" i="16"/>
  <c r="E279" i="16" s="1"/>
  <c r="D209" i="16"/>
  <c r="E209" i="16" s="1"/>
  <c r="D195" i="16"/>
  <c r="E195" i="16" s="1"/>
  <c r="D69" i="16"/>
  <c r="E69" i="16" s="1"/>
  <c r="D41" i="16"/>
  <c r="E41" i="16" s="1"/>
  <c r="I16" i="15" s="1"/>
  <c r="J16" i="15" s="1"/>
  <c r="M16" i="15" s="1"/>
  <c r="N16" i="15" s="1"/>
  <c r="D97" i="16"/>
  <c r="E97" i="16" s="1"/>
  <c r="D265" i="16"/>
  <c r="E265" i="16" s="1"/>
  <c r="D27" i="16"/>
  <c r="E27" i="16" s="1"/>
  <c r="I13" i="15" s="1"/>
  <c r="J13" i="15" s="1"/>
  <c r="M13" i="15" s="1"/>
  <c r="N13" i="15" s="1"/>
  <c r="D237" i="16"/>
  <c r="E237" i="16" s="1"/>
  <c r="AJ13" i="15"/>
  <c r="AK13" i="15" s="1"/>
  <c r="AH10" i="15"/>
  <c r="AI10" i="15" s="1"/>
  <c r="AJ10" i="15" s="1"/>
  <c r="AK10" i="15" s="1"/>
  <c r="AQ26" i="15" l="1"/>
  <c r="AR26" i="15" s="1"/>
  <c r="AS26" i="15" s="1"/>
  <c r="AN26" i="15"/>
  <c r="AO26" i="15" s="1"/>
  <c r="AQ31" i="15"/>
  <c r="AR31" i="15" s="1"/>
  <c r="AS31" i="15" s="1"/>
  <c r="AN31" i="15"/>
  <c r="AO31" i="15" s="1"/>
  <c r="AP17" i="15"/>
  <c r="AT17" i="15"/>
  <c r="AU17" i="15" s="1"/>
  <c r="AT19" i="15"/>
  <c r="AN29" i="15"/>
  <c r="AO29" i="15" s="1"/>
  <c r="AQ29" i="15"/>
  <c r="AR29" i="15" s="1"/>
  <c r="AS29" i="15" s="1"/>
  <c r="AT21" i="15"/>
  <c r="AN16" i="15"/>
  <c r="AO16" i="15" s="1"/>
  <c r="AQ16" i="15"/>
  <c r="AR16" i="15" s="1"/>
  <c r="AS16" i="15" s="1"/>
  <c r="AQ10" i="15"/>
  <c r="AR10" i="15" s="1"/>
  <c r="AS10" i="15" s="1"/>
  <c r="AN10" i="15"/>
  <c r="AO10" i="15" s="1"/>
  <c r="AN13" i="15"/>
  <c r="AO13" i="15" s="1"/>
  <c r="AQ13" i="15"/>
  <c r="AR13" i="15" s="1"/>
  <c r="AS13" i="15" s="1"/>
  <c r="AQ27" i="15"/>
  <c r="AR27" i="15" s="1"/>
  <c r="AS27" i="15" s="1"/>
  <c r="AN27" i="15"/>
  <c r="AO27" i="15" s="1"/>
  <c r="AQ30" i="15"/>
  <c r="AR30" i="15" s="1"/>
  <c r="AS30" i="15" s="1"/>
  <c r="AN30" i="15"/>
  <c r="AO30" i="15" s="1"/>
  <c r="M23" i="15"/>
  <c r="M22" i="15"/>
  <c r="AN20" i="15"/>
  <c r="AO20" i="15" s="1"/>
  <c r="AT20" i="15" s="1"/>
  <c r="AP30" i="15" l="1"/>
  <c r="AT30" i="15"/>
  <c r="AU30" i="15" s="1"/>
  <c r="AP13" i="15"/>
  <c r="AT13" i="15"/>
  <c r="AU13" i="15" s="1"/>
  <c r="AT16" i="15"/>
  <c r="AU16" i="15" s="1"/>
  <c r="AP16" i="15"/>
  <c r="AT31" i="15"/>
  <c r="AU31" i="15" s="1"/>
  <c r="AP31" i="15"/>
  <c r="AT27" i="15"/>
  <c r="AU27" i="15" s="1"/>
  <c r="AP27" i="15"/>
  <c r="AP10" i="15"/>
  <c r="AT10" i="15"/>
  <c r="AU10" i="15" s="1"/>
  <c r="AT26" i="15"/>
  <c r="AU26" i="15" s="1"/>
  <c r="AP26" i="15"/>
  <c r="AP29" i="15"/>
  <c r="AT29" i="15"/>
  <c r="AU29" i="15" s="1"/>
</calcChain>
</file>

<file path=xl/comments1.xml><?xml version="1.0" encoding="utf-8"?>
<comments xmlns="http://schemas.openxmlformats.org/spreadsheetml/2006/main">
  <authors>
    <author>eamancera</author>
  </authors>
  <commentList>
    <comment ref="D7" authorId="0" shapeId="0">
      <text>
        <r>
          <rPr>
            <b/>
            <sz val="9"/>
            <color indexed="81"/>
            <rFont val="Tahoma"/>
            <family val="2"/>
          </rPr>
          <t>eamancera:</t>
        </r>
        <r>
          <rPr>
            <sz val="9"/>
            <color indexed="81"/>
            <rFont val="Tahoma"/>
            <family val="2"/>
          </rPr>
          <t xml:space="preserve">
Una frase que indique el evento que puede afectar el objetivo del proceso</t>
        </r>
      </text>
    </comment>
    <comment ref="E7" authorId="0" shapeId="0">
      <text>
        <r>
          <rPr>
            <b/>
            <sz val="9"/>
            <color indexed="81"/>
            <rFont val="Tahoma"/>
            <family val="2"/>
          </rPr>
          <t>Explique el riesgo de manera que cualquier lector lo entienda</t>
        </r>
      </text>
    </comment>
    <comment ref="AE7" authorId="0" shapeId="0">
      <text>
        <r>
          <rPr>
            <b/>
            <sz val="9"/>
            <color indexed="81"/>
            <rFont val="Tahoma"/>
            <family val="2"/>
          </rPr>
          <t>eamancera:</t>
        </r>
        <r>
          <rPr>
            <sz val="9"/>
            <color indexed="81"/>
            <rFont val="Tahoma"/>
            <family val="2"/>
          </rPr>
          <t xml:space="preserve">
En un unico parrafo describa las respuestas a las 7 preguntas anteriores. Ejemplo de decreipción de un control: "Cada vez que se va a realizar un pago, el sistema SAP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AG7" authorId="0" shapeId="0">
      <text>
        <r>
          <rPr>
            <b/>
            <sz val="9"/>
            <color indexed="81"/>
            <rFont val="Tahoma"/>
            <family val="2"/>
          </rPr>
          <t>eamancera:</t>
        </r>
        <r>
          <rPr>
            <sz val="9"/>
            <color indexed="81"/>
            <rFont val="Tahoma"/>
            <family val="2"/>
          </rPr>
          <t xml:space="preserve">
fuerte (el control siempre se ejecuta)
moderado (el control se ejecuta algunas veces)
débil (el control no se ejecuta)</t>
        </r>
      </text>
    </comment>
    <comment ref="I8" authorId="0" shapeId="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 ref="D10" authorId="0" shapeId="0">
      <text>
        <r>
          <rPr>
            <b/>
            <sz val="9"/>
            <color indexed="81"/>
            <rFont val="Tahoma"/>
            <family val="2"/>
          </rPr>
          <t>Una frase que indique el evento que puede afectar el objetivo del proceso o sus salidas</t>
        </r>
      </text>
    </comment>
    <comment ref="E10" authorId="0" shapeId="0">
      <text>
        <r>
          <rPr>
            <b/>
            <sz val="9"/>
            <color indexed="81"/>
            <rFont val="Tahoma"/>
            <family val="2"/>
          </rPr>
          <t>eamancera:</t>
        </r>
        <r>
          <rPr>
            <sz val="9"/>
            <color indexed="81"/>
            <rFont val="Tahoma"/>
            <family val="2"/>
          </rPr>
          <t xml:space="preserve">
Explique el riesgo de manera que cualquier lector lo entienda</t>
        </r>
      </text>
    </comment>
    <comment ref="I10" authorId="0" shapeId="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 ref="I26" authorId="0" shapeId="0">
      <text>
        <r>
          <rPr>
            <b/>
            <sz val="9"/>
            <color indexed="81"/>
            <rFont val="Tahoma"/>
            <family val="2"/>
          </rPr>
          <t>eamancera:</t>
        </r>
        <r>
          <rPr>
            <sz val="9"/>
            <color indexed="81"/>
            <rFont val="Tahoma"/>
            <family val="2"/>
          </rPr>
          <t xml:space="preserve">
Para asignar la probabilidad vaya a la hoja "Calificación probabilidad" y registre las calificaciones para cada riesgo.</t>
        </r>
      </text>
    </comment>
  </commentList>
</comments>
</file>

<file path=xl/sharedStrings.xml><?xml version="1.0" encoding="utf-8"?>
<sst xmlns="http://schemas.openxmlformats.org/spreadsheetml/2006/main" count="1008" uniqueCount="466">
  <si>
    <t>Posibilidad de Ocurrencia</t>
  </si>
  <si>
    <t>Impacto</t>
  </si>
  <si>
    <t>Evaluación</t>
  </si>
  <si>
    <t>Factor de causa</t>
  </si>
  <si>
    <t>Nombre del riesgo</t>
  </si>
  <si>
    <t>Personas</t>
  </si>
  <si>
    <t>Metodo</t>
  </si>
  <si>
    <t>Sistemas de información</t>
  </si>
  <si>
    <t>Infraestructura</t>
  </si>
  <si>
    <t>Información</t>
  </si>
  <si>
    <t>Clase de riesgo</t>
  </si>
  <si>
    <t>Estratégico</t>
  </si>
  <si>
    <t>Imagen</t>
  </si>
  <si>
    <t>Operativo</t>
  </si>
  <si>
    <t>Financiero</t>
  </si>
  <si>
    <t>Cumplimiento</t>
  </si>
  <si>
    <t>Tecnológico</t>
  </si>
  <si>
    <t>Posibilidad de ocurrencia</t>
  </si>
  <si>
    <t>Nivel</t>
  </si>
  <si>
    <t>Descriptor</t>
  </si>
  <si>
    <t>Descripción</t>
  </si>
  <si>
    <t>Frecuencia</t>
  </si>
  <si>
    <t>Improbable</t>
  </si>
  <si>
    <t>Posible</t>
  </si>
  <si>
    <t>Probable</t>
  </si>
  <si>
    <t>Casi seguro</t>
  </si>
  <si>
    <t>El evento puede ocurrir solo en circunstancias excepcionales</t>
  </si>
  <si>
    <t>El evento puede ocurrir en algun momento</t>
  </si>
  <si>
    <t>El evento podría ocurrir en algun momento</t>
  </si>
  <si>
    <t>El evento probablemente ocurrirá en la mayoria de las circunstancias</t>
  </si>
  <si>
    <t>Se esperá que el evento ocurra en la mayoria de las circunstancias</t>
  </si>
  <si>
    <t>Se presentó mas de una vez en el ultimo año</t>
  </si>
  <si>
    <t>Se presentó una vez en el ultimo año</t>
  </si>
  <si>
    <t>Se presentó una vez en los ultimos dos años</t>
  </si>
  <si>
    <t>Se presentó una vez en los ultimos tres años</t>
  </si>
  <si>
    <t>Se presentó una vez en los ultimos cinco años</t>
  </si>
  <si>
    <t>Insignificante</t>
  </si>
  <si>
    <t>Menor</t>
  </si>
  <si>
    <t>Moderado</t>
  </si>
  <si>
    <t>Mayor</t>
  </si>
  <si>
    <t>Catastrofico</t>
  </si>
  <si>
    <t>Impacto de credibilidad o imagen</t>
  </si>
  <si>
    <t>Si el evento se presentara se afectaría la información de una persona</t>
  </si>
  <si>
    <t>Si el evento se presentara se afectaría la información de un grupo de personas</t>
  </si>
  <si>
    <t>Si el evento se presentara se afectaría la información de todo un proceso</t>
  </si>
  <si>
    <t>Si el evento se presentara se afectaría la información institucional</t>
  </si>
  <si>
    <t>Si el evento se presentara se afectaría la información estrategica de la entidad</t>
  </si>
  <si>
    <t>Si el evento se presentara se afectaría la imagen institucional a nivel nacional</t>
  </si>
  <si>
    <t>Si el evento se presentara se afectaría la imagen institucional en un grupo de ciudadanos</t>
  </si>
  <si>
    <t>Si el evento se presentara se afectaría la imagen institucional a nivel departamental (dos o más municipios)</t>
  </si>
  <si>
    <t>Si el evento se presentara se afectaría la imagen institucional a nivel local (un municipio)</t>
  </si>
  <si>
    <t>Si el evento se presentara se afectaría la imagen institucional en un ciudadano</t>
  </si>
  <si>
    <t>Impacto legal</t>
  </si>
  <si>
    <t>Si el evento se presentara la gobernación tendria que pagar multas</t>
  </si>
  <si>
    <t>Si el evento se presentara la gobernación recibiria demandas</t>
  </si>
  <si>
    <t>Si el evento se presentara habrian investigaciones disciplinarias</t>
  </si>
  <si>
    <t>Si el evento se presentara habrian investigaciones fiscales</t>
  </si>
  <si>
    <t>Si el evento se presentara habria intervención o sanción</t>
  </si>
  <si>
    <t>Impacto operativo</t>
  </si>
  <si>
    <t>Si el evento se presentara habria paro total del proceso</t>
  </si>
  <si>
    <t>Si el evento se presentara habria intermitencia en el servicio</t>
  </si>
  <si>
    <t>Si el evento se presentara habria retraso en las actividades</t>
  </si>
  <si>
    <t>1-Insignificante</t>
  </si>
  <si>
    <t>2-Menor</t>
  </si>
  <si>
    <t>3-Moderado</t>
  </si>
  <si>
    <t>4-Mayor</t>
  </si>
  <si>
    <t>5-Catastrofico</t>
  </si>
  <si>
    <t>1-Raro</t>
  </si>
  <si>
    <t>2-Improbable</t>
  </si>
  <si>
    <t>3-Posible</t>
  </si>
  <si>
    <t>4-Probable</t>
  </si>
  <si>
    <t>5-Casi seguro</t>
  </si>
  <si>
    <t>Impacto en la confidencialidad de la informacion</t>
  </si>
  <si>
    <t>1-RARO</t>
  </si>
  <si>
    <t>2-IMPROBABLE</t>
  </si>
  <si>
    <t>3-POSIBLE</t>
  </si>
  <si>
    <t>4-PROBABLE</t>
  </si>
  <si>
    <t>5-CASI SEGURO</t>
  </si>
  <si>
    <t>1-INSIGNIFICANTE</t>
  </si>
  <si>
    <t>2-MENOR</t>
  </si>
  <si>
    <t>3-MODERADO</t>
  </si>
  <si>
    <t>4-MAYOR</t>
  </si>
  <si>
    <t>5-CATASTRÓFICO</t>
  </si>
  <si>
    <t>evaluación</t>
  </si>
  <si>
    <t>Tipos de impacto</t>
  </si>
  <si>
    <t>Confidencialidad de la información</t>
  </si>
  <si>
    <t>Credibilidad o imagen</t>
  </si>
  <si>
    <t>Legal</t>
  </si>
  <si>
    <t xml:space="preserve">Tipo de control </t>
  </si>
  <si>
    <t>Preventivo</t>
  </si>
  <si>
    <t>Correctivo</t>
  </si>
  <si>
    <t>Si</t>
  </si>
  <si>
    <t>No</t>
  </si>
  <si>
    <t>IDENTIFICACIÓN DE RIESGOS</t>
  </si>
  <si>
    <t>Clases de riesgo</t>
  </si>
  <si>
    <t xml:space="preserve">Asociado con el funcionamiento de la entidad, operatividad de los sistemas de información y la articulación entre dependencias. </t>
  </si>
  <si>
    <t>Asociado al manejo de los recursos, presupuestos, elaboración de estados financieros, los pagos, los excedentes y el manejo sobre los bienes.</t>
  </si>
  <si>
    <t>Asociado con la capacidad tecnológica para satisfacer las necesidades y el cumplimiento de la misión de la gobernación.</t>
  </si>
  <si>
    <t>Calificación del control</t>
  </si>
  <si>
    <t>Recursos Financieros</t>
  </si>
  <si>
    <t>Recursos Físicos</t>
  </si>
  <si>
    <t>El evento puede ocurrir en algún momento</t>
  </si>
  <si>
    <t>Catastrófico</t>
  </si>
  <si>
    <t>1-Baja</t>
  </si>
  <si>
    <t>2-Baja</t>
  </si>
  <si>
    <t>3-Moderada</t>
  </si>
  <si>
    <t>4-Alta</t>
  </si>
  <si>
    <t>5-Alta</t>
  </si>
  <si>
    <t>4-Baja</t>
  </si>
  <si>
    <t>6-Moderada</t>
  </si>
  <si>
    <t>8-Alta</t>
  </si>
  <si>
    <t>10-Extrema</t>
  </si>
  <si>
    <t>3-Baja</t>
  </si>
  <si>
    <t>9-Alta</t>
  </si>
  <si>
    <t>12-Extrema</t>
  </si>
  <si>
    <t>15-Extrema</t>
  </si>
  <si>
    <t>4-Moderada</t>
  </si>
  <si>
    <t>12-Alta</t>
  </si>
  <si>
    <t>16-Extrema</t>
  </si>
  <si>
    <t>20-Extrema</t>
  </si>
  <si>
    <t>10-Alta</t>
  </si>
  <si>
    <t>25-Extrema</t>
  </si>
  <si>
    <t>Factibilidad</t>
  </si>
  <si>
    <t>Corrupción</t>
  </si>
  <si>
    <t>5-MODERADO</t>
  </si>
  <si>
    <t>10-MAYOR</t>
  </si>
  <si>
    <t>20-CATASTRÓFICO</t>
  </si>
  <si>
    <t>60-Extrema</t>
  </si>
  <si>
    <t>80-Extrema</t>
  </si>
  <si>
    <t>100-Extrema</t>
  </si>
  <si>
    <t>Calificación
Impacto</t>
  </si>
  <si>
    <t>Detectivo</t>
  </si>
  <si>
    <t>No hay control</t>
  </si>
  <si>
    <t>5-Moderado</t>
  </si>
  <si>
    <t>10-Mayor</t>
  </si>
  <si>
    <t>20-Catastrófico</t>
  </si>
  <si>
    <t>Riesgo Inherente</t>
  </si>
  <si>
    <t>Riesgo Residual</t>
  </si>
  <si>
    <t>Zona de Riesgo</t>
  </si>
  <si>
    <t>Matriz calificación riesgos de Gestión</t>
  </si>
  <si>
    <t>Medición del impacto Riesgo de Corrupción</t>
  </si>
  <si>
    <t>Respuestas</t>
  </si>
  <si>
    <t>Proceso</t>
  </si>
  <si>
    <t>Causas (Debido a ...)</t>
  </si>
  <si>
    <t>Consecuencias (lo que genera ...)</t>
  </si>
  <si>
    <t>Descripción del riesgo (Puede suceder que ...)</t>
  </si>
  <si>
    <t>Responsable</t>
  </si>
  <si>
    <t>Fecha</t>
  </si>
  <si>
    <t>GESTIÓN DE LA MEJORA CONTINUA</t>
  </si>
  <si>
    <t>Código: E - GMC - FR - 001</t>
  </si>
  <si>
    <t>Probabilidad</t>
  </si>
  <si>
    <t>#</t>
  </si>
  <si>
    <t>Rara vez</t>
  </si>
  <si>
    <t>El evento puede ocurrir solo en circunstancias excepcionales (poco comunes o anormales).</t>
  </si>
  <si>
    <t>No se ha presentado en los últimos 5 años.</t>
  </si>
  <si>
    <t>Al menos 1 vez en los últimos 5 años.</t>
  </si>
  <si>
    <t>Nombre</t>
  </si>
  <si>
    <t>Valor</t>
  </si>
  <si>
    <t>Calificación de probabilidad</t>
  </si>
  <si>
    <t>Riesgo</t>
  </si>
  <si>
    <t>Promedio</t>
  </si>
  <si>
    <t>1-Rara vez</t>
  </si>
  <si>
    <t>Versión: 06</t>
  </si>
  <si>
    <t>5-Extrema</t>
  </si>
  <si>
    <t>Responder afirmativamente de UNA a CINCO pregunta(s) genera un impacto moderado</t>
  </si>
  <si>
    <t>Responder afirmativamente de SEIS a ONCE preguntas genera un impacto mayor</t>
  </si>
  <si>
    <t>Responder afirmativamente de DOCE a DIECINUEVE preguntas genera un impacto catastrófico.</t>
  </si>
  <si>
    <t>Genera consecuencias desastrosas para la entidad</t>
  </si>
  <si>
    <t>Genera altas consecuencias sobre la entidad</t>
  </si>
  <si>
    <t>Genera medianas consecuencias sobre la entidad</t>
  </si>
  <si>
    <t>40-Extrema</t>
  </si>
  <si>
    <t>5-Moderada</t>
  </si>
  <si>
    <t>10-Moderada</t>
  </si>
  <si>
    <t>20-Alta</t>
  </si>
  <si>
    <t>15-Alta</t>
  </si>
  <si>
    <t>30-Extrema</t>
  </si>
  <si>
    <t>50-Extrema</t>
  </si>
  <si>
    <t>Asignado</t>
  </si>
  <si>
    <t>No asignado</t>
  </si>
  <si>
    <t>Adecuado</t>
  </si>
  <si>
    <t>Inadecuado</t>
  </si>
  <si>
    <t>Oportuna</t>
  </si>
  <si>
    <t>Inoportuna</t>
  </si>
  <si>
    <t>Prevenir</t>
  </si>
  <si>
    <t>Detectar</t>
  </si>
  <si>
    <t>No es un control</t>
  </si>
  <si>
    <t>Confiable</t>
  </si>
  <si>
    <t>No confiable</t>
  </si>
  <si>
    <t xml:space="preserve">Se investigan y resuelven oportunamente </t>
  </si>
  <si>
    <t>Completa</t>
  </si>
  <si>
    <t>Incompleta</t>
  </si>
  <si>
    <t>No existe</t>
  </si>
  <si>
    <t>Diseño de control</t>
  </si>
  <si>
    <t>Ejecución del control</t>
  </si>
  <si>
    <t>Fuerte</t>
  </si>
  <si>
    <t>Débil</t>
  </si>
  <si>
    <t>Solidez de cada control</t>
  </si>
  <si>
    <t>Solidez del conjunto de controles</t>
  </si>
  <si>
    <t>Tratamiento del riesgo</t>
  </si>
  <si>
    <t>Actividades de control</t>
  </si>
  <si>
    <t>Evidencia</t>
  </si>
  <si>
    <t>Control</t>
  </si>
  <si>
    <t>Descripción del diseño del control</t>
  </si>
  <si>
    <t>Más de 1 vez al año</t>
  </si>
  <si>
    <t>Al menos 1 vez en el último año.</t>
  </si>
  <si>
    <t>Al menos 1 vez en los últimos 2 años.</t>
  </si>
  <si>
    <t>Se espera que el evento ocurra en la mayoría de las circunstancias.</t>
  </si>
  <si>
    <t>Es viable que el evento ocurra en la mayoría de las circunstancias.</t>
  </si>
  <si>
    <t>El evento podrá ocurrir en algún momento.</t>
  </si>
  <si>
    <t>Posibilidad de ocurrencia de eventos que afecten los objetivos estratégicos de la organización pública y por tanto impactan toda la entidad.</t>
  </si>
  <si>
    <t>Posibilidad de ocurrencia de un evento que afecte la imagen, buen nombre o reputación de una organización ante sus clientes y partes interesadas.</t>
  </si>
  <si>
    <t>Tipo de Riesgo</t>
  </si>
  <si>
    <t>(CONSECUENCIAS) CUANTITATIVO</t>
  </si>
  <si>
    <t xml:space="preserve"> (CONSECUENCIAS) CUALITATIVO</t>
  </si>
  <si>
    <t>Impacto que afecte la ejecución presupuestal en un valor ≥50%.</t>
  </si>
  <si>
    <t>Pérdida de cobertura en la prestación de los servicios de la entidad ≥50%.</t>
  </si>
  <si>
    <t>Pago de indemnizaciones a terceros por acciones legales que pueden afectar el presupuesto total de la entidad en un valor ≥50%.</t>
  </si>
  <si>
    <t>Pago de sanciones económicas por incumplimiento en la normatividad aplicable ante un ente regulador, las cuales afectan en un valor ≥50% del presupuesto general de la entidad.</t>
  </si>
  <si>
    <t>Interrupción de las operaciones de la entidad por más de cinco (5) días</t>
  </si>
  <si>
    <t>Intervención por parte de un ente de control u otro ente regulador.</t>
  </si>
  <si>
    <t>Pérdida de información crítica para la entidad que no se puede recuperar.</t>
  </si>
  <si>
    <t>Incumplimiento en las metas y objetivos institucionales afectando de forma grave la ejecución presupuestal.</t>
  </si>
  <si>
    <t>Imagen institucional afectada en el orden nacional o regional por actos o hechos de corrupción comprobados.</t>
  </si>
  <si>
    <t>Pago de sanciones económicas por incumplimiento en la normatividad aplicable ante un ente regulador, las cuales afectan en un valor ≥20% del presupuesto general de la entidad.</t>
  </si>
  <si>
    <t>Pago de indemnizaciones a terceros por acciones legales que pueden afectar el presupuesto total de la entidad en un valor ≥20%.</t>
  </si>
  <si>
    <t>Pérdida de cobertura en la prestación de los servicios de la entidad ≥20%.</t>
  </si>
  <si>
    <t>Impacto que afecte la ejecución presupuestal en un valor ≥20%.</t>
  </si>
  <si>
    <t>Interrupción de las operaciones de la entidad por más de dos (2) días.</t>
  </si>
  <si>
    <t>Pérdida de información crítica que puede ser recuperada de forma parcial o incompleta.</t>
  </si>
  <si>
    <t>Sanción por parte del ente de control u otro ente regulador</t>
  </si>
  <si>
    <t>Incumplimiento en las metas y objetivos institucionales afectando el cumplimiento en las metas de gobierno.</t>
  </si>
  <si>
    <t>Imagen institucional afectada en el orden nacional o regional por incumplimientos en la prestación del servicio a los usuarios o ciudadanos.</t>
  </si>
  <si>
    <t>Impacto que afecte la ejecución presupuestal en un valor ≥5%.</t>
  </si>
  <si>
    <t>Pérdida de cobertura en la prestación de los servicios de la entidad ≥10%.</t>
  </si>
  <si>
    <t>Pago de indemnizaciones a terceros por acciones legales que pueden afectar el presupuesto total de la entidad en un valor ≥5%</t>
  </si>
  <si>
    <t>Pago de sanciones económicas por incumplimiento en la normatividad aplicable ante un ente regulador, las cuales afectan en un valor ≥5% del presupuesto general de la entidad.</t>
  </si>
  <si>
    <t>Interrupción de las operaciones de la entidad por un (1) día.</t>
  </si>
  <si>
    <t>Reclamaciones o quejas de los usuarios que podrían implicar una denuncia ante los entes reguladores o una demanda de largo alcance para la entidad.</t>
  </si>
  <si>
    <t>Inoportunidad en la información, ocasionando retrasos en la atención a los usuarios.</t>
  </si>
  <si>
    <t>Reproceso de actividades y aumento de carga operativa.</t>
  </si>
  <si>
    <t>Imagen institucional afectada en el orden nacional o regional por retrasos en la prestación del servicio a los usuarios o ciudadanos.</t>
  </si>
  <si>
    <t>Investigaciones penales, fiscales o disciplinarias.</t>
  </si>
  <si>
    <t>Impacto que afecte la ejecución presupuestal en un valor ≥1%.</t>
  </si>
  <si>
    <t>Pérdida de cobertura en la prestación de los servicios de la entidad ≥5%.</t>
  </si>
  <si>
    <t>Pago de indemnizaciones a terceros por acciones legales que pueden afectar el presupuesto total de la entidad en un valor ≥1%.</t>
  </si>
  <si>
    <t>Pago de sanciones económicas por incumplimiento en la normatividad aplicable ante un ente regulador, las cuales afectan en un valor ≥1% del presupuesto general de la entidad.</t>
  </si>
  <si>
    <t>Interrupción de las operaciones de la entidad por algunas horas.</t>
  </si>
  <si>
    <t>Reclamaciones o quejas de los usuarios, que implican investigaciones internas disciplinarias.</t>
  </si>
  <si>
    <t>Imagen institucional afectada localmente por retrasos en la prestación del servicio a los usuarios o ciudadanos.</t>
  </si>
  <si>
    <t>Impacto que afecte la ejecución presupuestal en un valor ≥0,5%.</t>
  </si>
  <si>
    <t>Pérdida de cobertura en la prestación de los servicios de la entidad ≥1%.</t>
  </si>
  <si>
    <t>Pago de indemnizaciones a terceros por acciones legales que pueden afectar el presupuesto total de la entidad en un valor ≥0,5%.</t>
  </si>
  <si>
    <t>Pago de sanciones económicas por incumplimiento en la normatividad aplicable ante un ente regulador, las cuales afectan en un valor ≥0,5% del presupuesto general de la entidad.</t>
  </si>
  <si>
    <t>No hay interrupción de las operaciones de la entidad.</t>
  </si>
  <si>
    <t>No se generan sanciones económicas o administrativas.</t>
  </si>
  <si>
    <t>No se afecta la imagen institucional de forma significativa.</t>
  </si>
  <si>
    <t>¿Los controles ayudan a disminuir la probabilidad?</t>
  </si>
  <si>
    <t>Directamente</t>
  </si>
  <si>
    <t>Indirectamente</t>
  </si>
  <si>
    <t>No disminuye</t>
  </si>
  <si>
    <t>¿Los controles ayudan a disminuir el 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</si>
  <si>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</si>
  <si>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</si>
  <si>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</si>
  <si>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</si>
  <si>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</si>
  <si>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</si>
  <si>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</si>
  <si>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Posibilidad de ocurrencia de eventos que afecten la
situación jurídica o contractual de la organización debido a su incumplimiento o desacato a la normatividad legal y las obligaciones contractuales.</t>
  </si>
  <si>
    <t>No se investigan o se resuelven inoportunamente</t>
  </si>
  <si>
    <t>Indicadores del riesgo</t>
  </si>
  <si>
    <t xml:space="preserve">Factores Externos </t>
  </si>
  <si>
    <t xml:space="preserve">  </t>
  </si>
  <si>
    <t xml:space="preserve">Amenazas </t>
  </si>
  <si>
    <t xml:space="preserve">Oportunidades </t>
  </si>
  <si>
    <t xml:space="preserve">Económicos </t>
  </si>
  <si>
    <t xml:space="preserve">Entorno </t>
  </si>
  <si>
    <t xml:space="preserve">Medioambiental </t>
  </si>
  <si>
    <t xml:space="preserve">Sociales </t>
  </si>
  <si>
    <t xml:space="preserve">Tecnológicos </t>
  </si>
  <si>
    <t xml:space="preserve">Factores Internos </t>
  </si>
  <si>
    <t xml:space="preserve">Debilidades </t>
  </si>
  <si>
    <t xml:space="preserve">Fortalezas </t>
  </si>
  <si>
    <t>Metodologías</t>
  </si>
  <si>
    <t>Personal</t>
  </si>
  <si>
    <t>Tecnológicos</t>
  </si>
  <si>
    <t>Comunicación</t>
  </si>
  <si>
    <t>Otros</t>
  </si>
  <si>
    <t>Fecha de aprobación:  01/03/2019</t>
  </si>
  <si>
    <t>Adelantar la etapa precontractual soportada en documentos y/o procedimientos deficientes</t>
  </si>
  <si>
    <t>Gestión Contractual</t>
  </si>
  <si>
    <t xml:space="preserve"> Puede suceder que se adelanten procesos de contratación con deficiencias en la elaboración de estudios, documentos previos y/o en el desarrollo de los procedimientos de selección.</t>
  </si>
  <si>
    <t>Inadecuada planeación contractual</t>
  </si>
  <si>
    <t xml:space="preserve"> - Reprocesos y retrasos en la contratación 
- Afectación en la programación de presupuestos 
- Perdida de imagen y credibilidad 
- Sanciones legales</t>
  </si>
  <si>
    <t>Roberto Ochoa</t>
  </si>
  <si>
    <t>Ligia Sanchez</t>
  </si>
  <si>
    <t>Revisiones de la Dirección de Contratación y/o Comité de Contratación</t>
  </si>
  <si>
    <t>Plan anual de adquisiciones</t>
  </si>
  <si>
    <t>Incumplimiento Contractual</t>
  </si>
  <si>
    <t>Puede suceder que no se cumpla con el objeto y/o obligaciones del contrato en términos de cantidad, calidad y oportunidad</t>
  </si>
  <si>
    <t>Fallas en el seguimiento a la ejecución de contratos y convenios por parte de los supervisores</t>
  </si>
  <si>
    <t>Falta o insuficiencia de recursos (transporte, insumos, logisticos) necesarios para la supervisión</t>
  </si>
  <si>
    <t>- No satisfacción de la necesidad 
- Sanciones legales 
- Perdida de imagen y credibilidad 
- Desgaste administrativo 
- Reprocesos 
- Rezago presupuestal 
- Sobrecostos</t>
  </si>
  <si>
    <t>Herramienta de seguimiento</t>
  </si>
  <si>
    <t>Disposición de recursos para realizar la supervisión</t>
  </si>
  <si>
    <t>Manual de Contratación y Manual de Vigilancia y Control de la Ejecución Contractual</t>
  </si>
  <si>
    <t xml:space="preserve">Fallas del SECOP II que afecten la contratación en la entidad </t>
  </si>
  <si>
    <t>Documentación del proceso Gestión Contractual estandarizada que disminuye la probabilidad de errores</t>
  </si>
  <si>
    <t>Fallas en publicidad de procesos contractuales</t>
  </si>
  <si>
    <t>Capacitar a los servidores con funciones contractuales en la aplicación del principio de planeación</t>
  </si>
  <si>
    <t>Jose joaquin</t>
  </si>
  <si>
    <t>Kamime</t>
  </si>
  <si>
    <t>1 capacitación</t>
  </si>
  <si>
    <t>Ligia Sanchez
Roberto Ochoa</t>
  </si>
  <si>
    <t>Alfredo Alfonso</t>
  </si>
  <si>
    <t>Karime</t>
  </si>
  <si>
    <t>Pilar</t>
  </si>
  <si>
    <t>Cada ordenador del gasto dispone de los recursos logisticos para que el supervisor pueda ejercer el control de la ejecución contractual. Bimestralmente el supervisor informa mediente el formulario "http://www4.cundinamarca.gov.co/enlinea/encuestas/index.php/569476/lang-es" si cuenta con el apoyo del ordenador del gasto para el cumplimiento de sus obligaciones como supervisor si la respuesta es negativa la dirección de contratación informa al ordenador para que gestione los recursos requeridos. Como evidencia se deja el formulario diligenciado.</t>
  </si>
  <si>
    <t>Actualizar el formato de delegacion de supervisor para que este sea aplicado de forma electronica.</t>
  </si>
  <si>
    <t>Implementar evaluación de provedores electronicamente</t>
  </si>
  <si>
    <t>Jose Joaquin
Ligia Sanchez</t>
  </si>
  <si>
    <t>Actas comité de contratación
Concepto sobre procesos contractuales articulado al PAA</t>
  </si>
  <si>
    <t>Debilidades o falta de voluntad en la aplicación del Manual de Contratación y Manual de Vigilancia y Control de la Ejecución Contractual</t>
  </si>
  <si>
    <t>Seguimientos</t>
  </si>
  <si>
    <t>Herramienta de evaluación de proveedores electronica</t>
  </si>
  <si>
    <t>Formato actualizado</t>
  </si>
  <si>
    <t>Puede suceder que se presente omisión en el cumplimiento
de los requisitos de publicidad
en el SECOP</t>
  </si>
  <si>
    <t xml:space="preserve">- No satisfacción de la necesidad 
- Sanciones  
- Hallazgos de entes de control
- Perdida de imagen y credibilidad 
- Desgaste administrativo 
- Reprocesos </t>
  </si>
  <si>
    <t>Lineamientos sobre publicación de procesos contractuales en la documentación del proceso Gestión Contractual</t>
  </si>
  <si>
    <t>Cada vez que se va a suscribir un contrato el funcionario encargado de la publicación en el SECOP realiza lo pertinente siguiendo los procedimientos de cada modalidad de contratación. Como evidencia se dejan los procesos publicados en el secop. En caso de encontrar inconsistencias en la publicidad la dirección de contratación informa al ordenador del gasto para subsanar.</t>
  </si>
  <si>
    <t>Circular/correo</t>
  </si>
  <si>
    <t>Servidores con las competencias requeridas para ejercer las funciones</t>
  </si>
  <si>
    <t>Ajustes presupuestales que afecten la planeación contractual</t>
  </si>
  <si>
    <t>NA</t>
  </si>
  <si>
    <t>Lineamientos del orden nacional que optimicen la contratación estatal</t>
  </si>
  <si>
    <t xml:space="preserve">Contacto permanente entre la dirección de contratación y los actores de la gestión contractual
Capacitaciones constantes a los servidores con funciones contractuales </t>
  </si>
  <si>
    <t>Fallas de sistemas de información relacionados con la gestión ciontractual como son: SECOP SAP, SIA contraloria, SIA Observa, Camara de Comercio, entre otros.</t>
  </si>
  <si>
    <t>Estudios y documentos previos revisados</t>
  </si>
  <si>
    <t>Cada vez que se va a suscribir un contrato el funcionario encargado de la contratación en cada dependencia elabora estudios y documentos previos con el fin de asegurar que la provision de bienes y servicios es acorde a las necesidades de la entidad. Como evidencia se dejan los formatos diligenciados de estudios previos. Los contratos de prestación de servicios son revisados por los jefes juridicos de cada dependencia o el profesional que haga sus veces, en caso de encontrar inconsistencias estos documentos son devueltos. Para los otros tipos de contratación estos son revisados por la dirección de contratación de acuerdo con el Decreto 015 de 2017 quien emite un Concepto de Revisión de Procesos Precontractuales. como evidencia se deja diligenciado el formato A-GC-FR-022. y el acta de sesion de comite de contratos A-GC-FR-023.</t>
  </si>
  <si>
    <t>Cada vez que se radica un proceso contractual en la dirección de contratación el profesional asignado revisa el proceso diligenciando el formato A-GC-FR-022 "Concepto de revisión de procesos precontractuales" para asegurar su pertinencia y adecuación jurídica. Según lo previsto en el decreto 015 de 2017 se convoca al comité de contratación para revisar el proceso. Como evidencia se dejan actas de reuniones en el formato A-GC-FR-023 Acta de sesion de comite de contratos. En caso de encontrar desviaciones los procesos son devueltos para que el responsable realice los ajustes requeridos, dado el caracter de las observaciones y la decision del comite el proceso podrá continuar o deberá ser estudiado nuevamente.</t>
  </si>
  <si>
    <t xml:space="preserve">Anualmente cada ordenador del gasto y el funcionario responsable del PAA realiza diligenciamiento del mismo en el SECOP II de acue5rdo con el procedimiento  "A-GC-PR-009 plan anual de adquisiciones" con el fin de establecer la planeación de contratación de la vigencia, como evidencia queda el PAA publicado en el portal transacional SECOP II. En caso de encontrar inconsistencias el SECOP II no permite la continuación de la contratación. </t>
  </si>
  <si>
    <t>Bimestralmente los supervisores de contratos realizan seguimiento a la ejecución de los contratos mediante el formulario "http://www4.cundinamarca.gov.co/enlinea/encuestas/index.php/569476/lang-es"  con el fin de asegurar la adecuada ejecución y alertar posibles incumplimientos. Como evidencia se deja el seguimiento el cual es adminstrado desde la dirección de contratación. Si en el seguimiento se evidencian incumplimientos los supervisores requieren al contratista e inician proceso siguiendo el procedimiento Supervisión o Interventoria A-GC-PR-006</t>
  </si>
  <si>
    <t>Permanentemente los servidores públicos con funciones contractuales aplican el "Manual de Contratación y Manual de Vigilancia y Control de la Ejecución Contractual" en las etapas precontractuales, contractuales y poscontractuales para asegurar la adecuada gestión contractual en la gobernación. Como evidencia se dejan los formatos del proceso gestión contractual. En caso de evidenciar desviaciones en la aplicación del manual y deacuerdo a la etapa del proceso se hará requerimiento al servidor público, proceso disciplinario o procesos sancionatorios al contratista.</t>
  </si>
  <si>
    <t>Normograma actualizado y seguimiento en el informe de desaempeño del proceso
Seguimientos al PAA</t>
  </si>
  <si>
    <t>Mantener actualizado el normograma del proceso gestíon contractual, seguimiento trimestral.
Realizar seguimiento trimestral a la publicación y actualización del PAA</t>
  </si>
  <si>
    <t>Continuar  con las sesiones del comité de contratación dos veces por semana en caso de que el numero de procesos así lo ameriten.
Verificar en los conceptos de la dirección de contratación la planeación de procesos</t>
  </si>
  <si>
    <t>Realizar seguimiento bimestral a la ejecución contractual y socializar los resultados</t>
  </si>
  <si>
    <t>Establecer listado de la documentación minima que se debe publicar en SECOP
Emitir lineamiento sobre la publicación de contratos en el SECOP</t>
  </si>
  <si>
    <t xml:space="preserve"> (Número procesos precontractuales declarados desiertos / Número total de procesos pre contractuales)*100
(Entidades con PAA publicado en SECOP II/ Total de entidades) *100</t>
  </si>
  <si>
    <t xml:space="preserve"> (Número contratos con sanciones declaradas / Número total de contratos ejecutados)*100</t>
  </si>
  <si>
    <t>(Procesos contracuales de la muestra publicados a tiempo/ procesos contractuales de la muestra)*100
*La muestra trimestral es de 30 contratos</t>
  </si>
  <si>
    <t xml:space="preserve">Plan de Riesgos de Gestión #3123
</t>
  </si>
  <si>
    <t>Plan de Riesgos de Gestión #3124</t>
  </si>
  <si>
    <t>Publicación extemporanea o incompleta en el SECOP</t>
  </si>
  <si>
    <t>Plan de Riesgos de Gestión #3125</t>
  </si>
  <si>
    <t>Acción en Isolución</t>
  </si>
  <si>
    <t>la opornunidad se aborda?</t>
  </si>
  <si>
    <t>La dirección de contratación adopta los lineamientos nacionales ver planeación de actividades en los planes de riesgos.</t>
  </si>
  <si>
    <t>Plan anticorrupción y de atención al ciudadano. Plan de participación</t>
  </si>
  <si>
    <t>Ver planes de riesgos donde se definen actividades para la automatización de formatos</t>
  </si>
  <si>
    <t>Posibilidad de recibir o solicitar cualquier dadiva para celebrar un contrato sin el lleno de los requisitos legales</t>
  </si>
  <si>
    <t>Puede suceder que se manipulen y se  omitan  requisitos legales en los procesos contractuales</t>
  </si>
  <si>
    <t>Ausencia de ética de los funcionarios</t>
  </si>
  <si>
    <t xml:space="preserve">Falta de controles </t>
  </si>
  <si>
    <t>Falta de lineamientos que restrinjan las posibilidades de corrupción</t>
  </si>
  <si>
    <t>Favorecimiento contractual por influencia política</t>
  </si>
  <si>
    <t>Posibilidad de recibir o solicitar cualquier dadiva para favorecer al contratista en la ejecución contractual.</t>
  </si>
  <si>
    <t>Puede suceder que no se reciba el objeto contractual de conformidad a las especificaciones por beneficio personal, o del  contratista</t>
  </si>
  <si>
    <r>
      <rPr>
        <sz val="11"/>
        <rFont val="Calibri"/>
        <family val="2"/>
      </rPr>
      <t>Modificaciones, adiciones y prórrogas sin justificación suficiente.</t>
    </r>
    <r>
      <rPr>
        <sz val="11"/>
        <color indexed="10"/>
        <rFont val="Calibri"/>
        <family val="2"/>
      </rPr>
      <t xml:space="preserve"> </t>
    </r>
  </si>
  <si>
    <r>
      <rPr>
        <sz val="11"/>
        <rFont val="Calibri"/>
        <family val="2"/>
      </rPr>
      <t>Recibo a satisfacción y/o pago de objetos contractuales que no corresponden a especificaciones técnicas exigidas o no fueron ejecutados.</t>
    </r>
    <r>
      <rPr>
        <sz val="11"/>
        <color indexed="10"/>
        <rFont val="Calibri"/>
        <family val="2"/>
      </rPr>
      <t xml:space="preserve"> </t>
    </r>
  </si>
  <si>
    <t xml:space="preserve">Permitir el incumplimiento de las cláusulas contractuales durante la ejecución y seguimiento del proceso para adquisición de bienes y servicios favoreciendo al contratista o proveedor.  </t>
  </si>
  <si>
    <t>Omitir acciones oportunas frente a  eventuales riesgos de incumplimiento.</t>
  </si>
  <si>
    <t xml:space="preserve">1. La perdida de la imagen y credibilidad institucional 
2. Demandas  
3. Investigaciones por entes de control 
4. Sanciones  legales 
5. Incumplimiento de los objetivos del proceso
6. Insatisfacción del usuario. 
7. Sobrecostos
8. Detrimento patrimonial
</t>
  </si>
  <si>
    <t>1. Sanciones legales 
2. Recibir bienes o servicios de mala calidad que no cumplan con el objeto contractual. 
3. Incumplimiento de las objetivos y metas del plan de desarrollo. 
4. Incremento de los costos en las adquisiciones de la entidad 
5. Imagen institucional negativa. 
6. Detrimento patrimonial</t>
  </si>
  <si>
    <t>Asesoría a secretarías y entidades del nivel central.</t>
  </si>
  <si>
    <t xml:space="preserve">Circulares con lineamientos para garantizar
trasparencia y pluralidad </t>
  </si>
  <si>
    <t>Avanzar en implementación de SECOP II</t>
  </si>
  <si>
    <t>Comité de contratación  revisa
y aprueba contratación directa distinta 
de los contratos de prestación de servicios 
de apoyo a la gestión</t>
  </si>
  <si>
    <t xml:space="preserve">Socialización de conceptos, manuales 
y guías de Colombia Compra Eficiente </t>
  </si>
  <si>
    <t>Implementar procedimiento para modificaciones, adiciones y prórrogas</t>
  </si>
  <si>
    <t>Herramienta tecnológica de seguimiento a la ejecución contractual</t>
  </si>
  <si>
    <t>Siguiendo periódico y  previo para minimizar riesgo de incumplimiento</t>
  </si>
  <si>
    <t xml:space="preserve">Seguimiento a la supervisión y liquidación de contratos </t>
  </si>
  <si>
    <t>Revisión aleatoria a los expedientes contractuales físicos para asegurar el cumplimiento de requisitos legales.</t>
  </si>
  <si>
    <t>Noviembre 30 de 2019</t>
  </si>
  <si>
    <t>Informe de revisión</t>
  </si>
  <si>
    <t>Numero de contratos observados/ Numero de contratos revisados</t>
  </si>
  <si>
    <t>Plan de Riesgos de Corrupción #3257</t>
  </si>
  <si>
    <t xml:space="preserve">Realizar capacitación a los actores de la Gestión Contractual sobre requisitos para suscripción de contratos </t>
  </si>
  <si>
    <t>Listado de asistencia</t>
  </si>
  <si>
    <t>Revisión aleatoria a los expedientes contractuales publicados en el SECOP para asegurar el cumplimiento de requisitos legales.</t>
  </si>
  <si>
    <t>Continuar con las sesiones del comité de contratación donde se asegure la adecuada y pertinente adquisición de bienes y servicios con el cumplimiento de requisitos legales</t>
  </si>
  <si>
    <t>Actas de comité</t>
  </si>
  <si>
    <t>Capacitar a los supervisores de contratos para fomentar el seguimiento riguroso a las obligaciones de los contratistas</t>
  </si>
  <si>
    <t>Plan de Riesgos de Corrupción #3258</t>
  </si>
  <si>
    <t>Revisión aleatoria a los expedientes contractuales para asegurar el cumplimiento de obligaciones de los contratistas</t>
  </si>
  <si>
    <t>Revisar la ejecución contractual en auditorias internas a la gestión</t>
  </si>
  <si>
    <t>Yoana Aguirre</t>
  </si>
  <si>
    <t>Informes de auditoria</t>
  </si>
  <si>
    <t>Falta o insuficiencia de recursos (transporte, insumos, logisticos) necesarios para la supervisión
Publicación extemporanea o incompleta en el SECOP</t>
  </si>
  <si>
    <t>Revisiones de la dirección de contratación y del comité de contratación para asegurar la adeciuada ejecución contractual</t>
  </si>
  <si>
    <t>Ver matriz de oportinudades</t>
  </si>
  <si>
    <r>
      <rPr>
        <b/>
        <sz val="11"/>
        <color indexed="8"/>
        <rFont val="Calibri"/>
        <family val="2"/>
      </rPr>
      <t>Riesgo SST</t>
    </r>
    <r>
      <rPr>
        <sz val="11"/>
        <color theme="1"/>
        <rFont val="Calibri"/>
        <family val="2"/>
        <scheme val="minor"/>
      </rPr>
      <t xml:space="preserve">
Insuficiencia de recursos para atención de emergencias</t>
    </r>
  </si>
  <si>
    <t>Puede suceder que en las áreas de la Gobernación no hayan botiquines, camillas, y demás elementos para atención de emergencias</t>
  </si>
  <si>
    <t>Botiquines y kits de emergencias incompletos o mal dispuestos en las áreas</t>
  </si>
  <si>
    <t>Afectación a la salud de los servidores públicos y visitantes
Afectación a la reputación de la entidad</t>
  </si>
  <si>
    <t>3-posible</t>
  </si>
  <si>
    <t>Plan de emergencias</t>
  </si>
  <si>
    <t>Cada vez que se presenta una emergencia en la entidad, el comité operativo de emergencia COE y el equipo SST activa el plan operativo de emergencias definido en el documento A-SST-PLAN-001 con el fin de evitar pérdidas humanas y materiales, que conlleven a minimizar el impacto económico en eventos asociados a la ocurrencia de una emergencia al interior o en las inmediaciones del Sede de la Gobernación de Cundinamarca, como evidencias se dejan las notificaciones, correos e informes. en caso de que los botiquines y kits de emergencia no estén disponibles se dispondrá de los elementos de otras áreas.</t>
  </si>
  <si>
    <t>Realizar mesas de trabajo con la secretaria general para la provisión de recursos para preparación y atención de emergencias en las sedes de la Gobernación</t>
  </si>
  <si>
    <t>Oscar Ardila</t>
  </si>
  <si>
    <t xml:space="preserve">Actas de reunión </t>
  </si>
  <si>
    <t>Cantidad de elementos de emergencia dispuestos en las áreas de la entidad</t>
  </si>
  <si>
    <t>Plan de Riesgos de Gestión #3282</t>
  </si>
  <si>
    <r>
      <rPr>
        <b/>
        <sz val="11"/>
        <color indexed="8"/>
        <rFont val="Calibri"/>
        <family val="2"/>
      </rPr>
      <t>Riesgo SST</t>
    </r>
    <r>
      <rPr>
        <sz val="11"/>
        <color theme="1"/>
        <rFont val="Calibri"/>
        <family val="2"/>
        <scheme val="minor"/>
      </rPr>
      <t xml:space="preserve">
Deficiente reporte de incidentes, actos y condiciones inseguras</t>
    </r>
  </si>
  <si>
    <t>Puede suceder que los servidores públicos y contratistas de la gobernación no reproten los incidentes, actos y condiciones inseguras que evidencien</t>
  </si>
  <si>
    <t>Falta de conciencia sobre la importancia de reportar incidentes, actos y condiciones inseguras</t>
  </si>
  <si>
    <t>Falta de identificación  e intervención a peligros emergentes
Afectación a la salud de los servidores públicos y visitantes
Afectación a la reputación de la entidad</t>
  </si>
  <si>
    <t>Procedimiento Reporte de Actos Y Condiciones Inseguras</t>
  </si>
  <si>
    <t>Cada vez que se evidencia o se presenta un incidente, acto o condición insegura los servidores públicos diligencian el formato "A-SST-FR-023 - Reporte de actos, condiciones inseguras e incidentes" para dar a conocer a la dirección de desarrollo humano la situación, esta dirección establece plan de acción de acuerdo a lo observado en inspección y realiza el trámite respectivo al área encargada. como evidencia se dejan los siguientes registros: A-SST-FR-023 - Reporte de actos, condiciones inseguras e incidentes, A-SST-FR-22 - Base de datos actos y condiciones inseguras y actas de reunión. En caso de evidencias no aplicación del procedimiento se realiza seguimiento y corrección de las desviaciones.</t>
  </si>
  <si>
    <t>Revisar el procedimiento de reporte  de actos y condiciones inseguras y actualizarlo de ser necesario</t>
  </si>
  <si>
    <t>Acta/ procedimiento actualizado si aplica</t>
  </si>
  <si>
    <t>(Incidentes, actos y condiciones inseguras intervenidas/Cantidad de incidentes, actos y condiciones inseguras) *100</t>
  </si>
  <si>
    <t>Plan de Riesgos de Gestión #3283</t>
  </si>
  <si>
    <t>Desconocimiento del procedimiento de reportes de incidentes, actos y condiciones inseguras</t>
  </si>
  <si>
    <t>Realizar campaña de concientización sobre el reporte de incidentes, actos y condiciones inseguras</t>
  </si>
  <si>
    <t>William Tovar</t>
  </si>
  <si>
    <t>Planeación y resultados de la campaña</t>
  </si>
  <si>
    <t>Falta de conciencia sobre la importancia del SG - SST</t>
  </si>
  <si>
    <t>Afectación a la salud de los servidores públicos y visitantes
Afectación a la reputación de la entidad
Hallazgos de auditoría</t>
  </si>
  <si>
    <t xml:space="preserve">Actividades de apropiación del SG SST </t>
  </si>
  <si>
    <t>El profesional de la Dirección de Desarrollo Organizacional encargado de la formulación y ejecución del plan de apropiación del SIGC anualmente establece las actividades a desarrollar en la vigencia y mensualmente ejecuta actividades lúdicas en las dependencias del sector central de la gobernación con el fin de motivar el cumplimiento de los requisitos del SIGC. En caso de presentarse retraso en la ejecución del plan se realiza reprogramación aprobada por el director y se genera nueva versión del plan en Isolución. Como evidencia del control se deja plan de apropiación aprobado en Isolución y registros fotográficos y listados de asistencia de los participantes y ganadores. La fuente de información para el desarrollo del plan es Isolución y el E-GMC-PLA-001 Plan de Apropiación del SIGC</t>
  </si>
  <si>
    <t>Realizar ranking de las dependencias con menor participación y solicitar a los jefes de cada área la promoción a la participación en las actividades de SST</t>
  </si>
  <si>
    <t xml:space="preserve">Ranking </t>
  </si>
  <si>
    <t>Porcentaje de participación en actividades del SGSST</t>
  </si>
  <si>
    <t>Plan de Riesgos de Gestión #3284</t>
  </si>
  <si>
    <t>Cambio de normatividad que obligue a la entidad a ejecutar cambios improvisados
Ataques fisicos y tecnológicos a la entidad</t>
  </si>
  <si>
    <t>Aumento de conciencia del ciudadano en el control social que regula y encausa la contratación estatal
Fortalecer el apoyo de los guardianes de  la seguridad y salud en el trabajo para asegurar la participación de los funcionarios.</t>
  </si>
  <si>
    <t>Uso de herramientas tecnológicas para optimizar la ejecución y reportes del proceso
Utilizar canales virtuales para realizar capacitaciones en Seguridad y Salud en el Trabajo para optimizar tiempos y fortalecer la participación y consulta</t>
  </si>
  <si>
    <t>Adoptar lineamientos de SST en los procesos contractuales
Realizar seguimiento a las condiciones de salud de los contratistas de acuerdo con las recomendaciones de los certificados de aptitud medica presentados en la etapa precontractual
Cambio de administración</t>
  </si>
  <si>
    <t>Influencia indebida de interesados en las suscripción y ejecución de contratos 
Cambio de administración</t>
  </si>
  <si>
    <t>Algúnos servidores presentan falta de voluntad para atender las labores de supervisión de contratos
Debilidades o falta de voluntad en la aplicación del Manual de Contratación y Manual de Vigilancia y Control de la Ejecución Contractual
Falta de conciencia sobre la importancia de reportar incidentes, actos y condiciones inseguras
Falta de conciencia sobre la importancia del SG - SST</t>
  </si>
  <si>
    <t>Implementar lineamientos para compras ambientalmente sostenibles</t>
  </si>
  <si>
    <r>
      <rPr>
        <b/>
        <sz val="11"/>
        <color indexed="8"/>
        <rFont val="Calibri"/>
        <family val="2"/>
      </rPr>
      <t>Riesgo SST</t>
    </r>
    <r>
      <rPr>
        <sz val="11"/>
        <color theme="1"/>
        <rFont val="Calibri"/>
        <family val="2"/>
        <scheme val="minor"/>
      </rPr>
      <t xml:space="preserve">
Obstaculos a los funcionarios para participar en las capacitaciones, pausas activas y demás actividades de seguridad y salud en el trabajo</t>
    </r>
  </si>
  <si>
    <t>Puede suceder que los servidores públicos y contratistas no participen de las actividades del SG-SST por impedimentos por parte de los jefes o carga laboral</t>
  </si>
  <si>
    <r>
      <rPr>
        <b/>
        <sz val="11"/>
        <color indexed="8"/>
        <rFont val="Calibri"/>
        <family val="2"/>
      </rPr>
      <t>Riesgo SST</t>
    </r>
    <r>
      <rPr>
        <sz val="11"/>
        <color theme="1"/>
        <rFont val="Calibri"/>
        <family val="2"/>
        <scheme val="minor"/>
      </rPr>
      <t xml:space="preserve">
Afectación a la reputación por materialización de riesgo público</t>
    </r>
  </si>
  <si>
    <t>Puede suceder que se presenten situaciones de delincuencia, terrorismo, atracos o extorsión que afecten la imagen de la entidad</t>
  </si>
  <si>
    <t>Materialización de riesgo público</t>
  </si>
  <si>
    <t>Afectación a la reputación de la entidad</t>
  </si>
  <si>
    <t>Programa de riesgo publico</t>
  </si>
  <si>
    <t>Permanentemente el lider de seguridad y salud en el trabajo de la secretaría dela función pública ejecuta el programa de riesgo publico el cual busca obtener el conocimiento y reconocimiento de conceptos y prácticas básicas que faciliten su autocuidado y protección en situaciones de riesgo durante las actividades que se desarrollan de la entidad. como evidencia se deja actas, capacitaciones ,  comisiones.</t>
  </si>
  <si>
    <t>Implementar y ejecutar programa de riesgo púiblico</t>
  </si>
  <si>
    <t>Actividades capacitaciones, reuniones, correos</t>
  </si>
  <si>
    <t>Cumplimiento y cobertura del programa de riesgo público</t>
  </si>
  <si>
    <t>Plan de Riesgos de Gestión #3389</t>
  </si>
  <si>
    <r>
      <rPr>
        <b/>
        <sz val="11"/>
        <color indexed="8"/>
        <rFont val="Calibri"/>
        <family val="2"/>
      </rPr>
      <t>Riesgo SST</t>
    </r>
    <r>
      <rPr>
        <sz val="11"/>
        <color theme="1"/>
        <rFont val="Calibri"/>
        <family val="2"/>
        <scheme val="minor"/>
      </rPr>
      <t xml:space="preserve">
No continuidad al mantenimiento de las certificaciones del SIGC</t>
    </r>
  </si>
  <si>
    <t>Puede suceder que el nuevo gobierno departamental no dé continuidad al mantenimiento de las certificaciones del SIGC</t>
  </si>
  <si>
    <t>Politicas del nuevo gobierno departamental</t>
  </si>
  <si>
    <t>Desgaste admisnitrativo
Detrimento patrimonial</t>
  </si>
  <si>
    <t>Proceso de empalme</t>
  </si>
  <si>
    <t>Cada vez que se avecina un cambio de gobierno, la entidad adelanta proceso de empalme con el fin de asegurar la correcta transicion al nuevo gobierno departamental, como evidencia se dejan informes de empalme</t>
  </si>
  <si>
    <t>Realizar los respectivos informes de empalme y participar en las reuniones que se requieran.</t>
  </si>
  <si>
    <t>Carlos Alberto Perez</t>
  </si>
  <si>
    <t>Actas, informes</t>
  </si>
  <si>
    <t>Cumplimiento al proceso de empalme</t>
  </si>
  <si>
    <t>Plan de Riesgos de Gestión #3390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</si>
</sst>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_(* #,##0.00_);_(* \(#,##0.00\);_(* &quot;-&quot;??_);_(@_)"/>
    <numFmt numFmtId="166" formatCode="_(* #,##0_);_(* \(#,##0\);_(* &quot;-&quot;??_);_(@_)"/>
    <numFmt numFmtId="167" formatCode="_(&quot;$&quot;\ * #,##0_);_(&quot;$&quot;\ * \(#,##0\);_(&quot;$&quot;\ * &quot;-&quot;??_);_(@_)"/>
  </numFmts>
  <fonts count="34" x14ac:knownFonts="1">
    <font>
      <sz val="11"/>
      <color theme="1"/>
      <name val="Calibri"/>
      <family val="2"/>
      <scheme val="minor"/>
    </font>
    <font>
      <sz val="11"/>
      <color indexed="10"/>
      <name val="Calibri"/>
      <family val="2"/>
    </font>
    <font>
      <b/>
      <sz val="11"/>
      <color indexed="8"/>
      <name val="Calibri"/>
      <family val="2"/>
    </font>
    <font>
      <sz val="11"/>
      <name val="Calibri"/>
      <family val="2"/>
    </font>
    <font>
      <sz val="9"/>
      <color indexed="81"/>
      <name val="Tahoma"/>
      <family val="2"/>
    </font>
    <font>
      <b/>
      <sz val="9"/>
      <color indexed="81"/>
      <name val="Tahom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6"/>
      <color theme="1"/>
      <name val="Calibri"/>
      <family val="2"/>
    </font>
    <font>
      <sz val="12"/>
      <color theme="1"/>
      <name val="Calibri"/>
      <family val="2"/>
      <scheme val="minor"/>
    </font>
    <font>
      <sz val="14"/>
      <color rgb="FF000000"/>
      <name val="Calibri"/>
      <family val="2"/>
    </font>
    <font>
      <sz val="11"/>
      <color rgb="FF000000"/>
      <name val="Calibri"/>
      <family val="2"/>
    </font>
    <font>
      <b/>
      <sz val="16"/>
      <color theme="0" tint="-4.9989318521683403E-2"/>
      <name val="Calibri"/>
      <family val="2"/>
    </font>
    <font>
      <sz val="14"/>
      <color theme="0" tint="-4.9989318521683403E-2"/>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E9A2E"/>
        <bgColor indexed="64"/>
      </patternFill>
    </fill>
    <fill>
      <patternFill patternType="solid">
        <fgColor rgb="FF50E617"/>
        <bgColor indexed="64"/>
      </patternFill>
    </fill>
    <fill>
      <patternFill patternType="solid">
        <fgColor rgb="FFFF3714"/>
        <bgColor indexed="64"/>
      </patternFill>
    </fill>
    <fill>
      <patternFill patternType="solid">
        <fgColor rgb="FFE8EDF2"/>
        <bgColor indexed="64"/>
      </patternFill>
    </fill>
    <fill>
      <patternFill patternType="solid">
        <fgColor rgb="FFF7FE2E"/>
        <bgColor indexed="64"/>
      </patternFill>
    </fill>
    <fill>
      <patternFill patternType="solid">
        <fgColor rgb="FFFFFF0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002060"/>
        <bgColor indexed="64"/>
      </patternFill>
    </fill>
    <fill>
      <patternFill patternType="solid">
        <fgColor rgb="FFFFC000"/>
        <bgColor indexed="64"/>
      </patternFill>
    </fill>
    <fill>
      <patternFill patternType="solid">
        <fgColor rgb="FFFF0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s>
  <cellStyleXfs count="45">
    <xf numFmtId="0" fontId="0"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11" fillId="2" borderId="0" applyNumberFormat="0" applyBorder="0" applyAlignment="0" applyProtection="0"/>
    <xf numFmtId="0" fontId="16" fillId="6" borderId="45" applyNumberFormat="0" applyAlignment="0" applyProtection="0"/>
    <xf numFmtId="0" fontId="18" fillId="7" borderId="48" applyNumberFormat="0" applyAlignment="0" applyProtection="0"/>
    <xf numFmtId="0" fontId="17" fillId="0" borderId="47" applyNumberFormat="0" applyFill="0" applyAlignment="0" applyProtection="0"/>
    <xf numFmtId="0" fontId="8" fillId="0" borderId="42" applyNumberFormat="0" applyFill="0" applyAlignment="0" applyProtection="0"/>
    <xf numFmtId="0" fontId="10" fillId="0" borderId="0" applyNumberFormat="0" applyFill="0" applyBorder="0" applyAlignment="0" applyProtection="0"/>
    <xf numFmtId="0" fontId="22" fillId="9"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14" fillId="5" borderId="45" applyNumberFormat="0" applyAlignment="0" applyProtection="0"/>
    <xf numFmtId="0" fontId="23" fillId="0" borderId="0" applyNumberFormat="0" applyFill="0" applyBorder="0" applyAlignment="0" applyProtection="0"/>
    <xf numFmtId="0" fontId="12" fillId="3" borderId="0" applyNumberFormat="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3" fillId="4" borderId="0" applyNumberFormat="0" applyBorder="0" applyAlignment="0" applyProtection="0"/>
    <xf numFmtId="0" fontId="6" fillId="8" borderId="49" applyNumberFormat="0" applyFont="0" applyAlignment="0" applyProtection="0"/>
    <xf numFmtId="0" fontId="15" fillId="6" borderId="4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7" fillId="0" borderId="0" applyNumberFormat="0" applyFill="0" applyBorder="0" applyAlignment="0" applyProtection="0"/>
    <xf numFmtId="0" fontId="9" fillId="0" borderId="43" applyNumberFormat="0" applyFill="0" applyAlignment="0" applyProtection="0"/>
    <xf numFmtId="0" fontId="10" fillId="0" borderId="44" applyNumberFormat="0" applyFill="0" applyAlignment="0" applyProtection="0"/>
    <xf numFmtId="0" fontId="21" fillId="0" borderId="50" applyNumberFormat="0" applyFill="0" applyAlignment="0" applyProtection="0"/>
  </cellStyleXfs>
  <cellXfs count="257">
    <xf numFmtId="0" fontId="0" fillId="0" borderId="0" xfId="0"/>
    <xf numFmtId="0" fontId="0" fillId="0" borderId="1" xfId="0" applyBorder="1"/>
    <xf numFmtId="0" fontId="0" fillId="0" borderId="1" xfId="0" applyBorder="1" applyAlignment="1">
      <alignment wrapText="1"/>
    </xf>
    <xf numFmtId="0" fontId="0" fillId="0" borderId="0" xfId="0" applyBorder="1"/>
    <xf numFmtId="0" fontId="24" fillId="33" borderId="0" xfId="32" applyFont="1" applyFill="1" applyAlignment="1">
      <alignment wrapText="1"/>
    </xf>
    <xf numFmtId="0" fontId="24" fillId="34" borderId="0" xfId="32" applyFont="1" applyFill="1" applyAlignment="1">
      <alignment wrapText="1"/>
    </xf>
    <xf numFmtId="0" fontId="24" fillId="35" borderId="0" xfId="32" applyFont="1" applyFill="1" applyAlignment="1">
      <alignment wrapText="1"/>
    </xf>
    <xf numFmtId="0" fontId="24" fillId="36" borderId="0" xfId="0" applyFont="1" applyFill="1" applyAlignment="1"/>
    <xf numFmtId="0" fontId="25" fillId="34" borderId="0" xfId="0" applyFont="1" applyFill="1" applyAlignment="1">
      <alignment wrapText="1"/>
    </xf>
    <xf numFmtId="0" fontId="25" fillId="37" borderId="0" xfId="0" applyFont="1" applyFill="1" applyAlignment="1">
      <alignment wrapText="1"/>
    </xf>
    <xf numFmtId="0" fontId="25" fillId="33" borderId="0" xfId="0" applyFont="1" applyFill="1" applyAlignment="1">
      <alignment wrapText="1"/>
    </xf>
    <xf numFmtId="0" fontId="25" fillId="35" borderId="0" xfId="0" applyFont="1" applyFill="1" applyAlignment="1">
      <alignment wrapText="1"/>
    </xf>
    <xf numFmtId="0" fontId="0" fillId="0" borderId="2" xfId="0" applyFill="1" applyBorder="1"/>
    <xf numFmtId="0" fontId="0" fillId="0" borderId="1" xfId="0" applyFill="1" applyBorder="1" applyAlignment="1">
      <alignment vertical="center"/>
    </xf>
    <xf numFmtId="0" fontId="24" fillId="36" borderId="0" xfId="0" applyFont="1" applyFill="1" applyAlignment="1">
      <alignment horizontal="center" vertical="center"/>
    </xf>
    <xf numFmtId="0" fontId="0" fillId="0" borderId="0" xfId="0"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24" fillId="34" borderId="0" xfId="0" applyFont="1" applyFill="1" applyAlignment="1">
      <alignment wrapText="1"/>
    </xf>
    <xf numFmtId="0" fontId="24" fillId="37" borderId="0" xfId="0" applyFont="1" applyFill="1" applyAlignment="1">
      <alignment wrapText="1"/>
    </xf>
    <xf numFmtId="0" fontId="24" fillId="33" borderId="0" xfId="0" applyFont="1" applyFill="1" applyAlignment="1">
      <alignment wrapText="1"/>
    </xf>
    <xf numFmtId="0" fontId="24" fillId="35" borderId="0" xfId="0" applyFont="1" applyFill="1" applyAlignment="1">
      <alignment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right" vertical="top" wrapText="1"/>
    </xf>
    <xf numFmtId="0" fontId="27" fillId="0" borderId="1" xfId="0" applyFont="1" applyFill="1" applyBorder="1" applyAlignment="1">
      <alignment vertical="top" wrapText="1"/>
    </xf>
    <xf numFmtId="0" fontId="0" fillId="0" borderId="1" xfId="0" applyFill="1" applyBorder="1" applyAlignment="1">
      <alignment wrapText="1"/>
    </xf>
    <xf numFmtId="0" fontId="0" fillId="0" borderId="1" xfId="0" applyBorder="1" applyAlignment="1">
      <alignment horizontal="center" vertical="center" wrapText="1"/>
    </xf>
    <xf numFmtId="0" fontId="0" fillId="0" borderId="3" xfId="0" applyBorder="1" applyProtection="1">
      <protection locked="0"/>
    </xf>
    <xf numFmtId="0" fontId="0" fillId="0" borderId="3" xfId="0" applyBorder="1" applyProtection="1">
      <protection hidden="1"/>
    </xf>
    <xf numFmtId="0" fontId="0" fillId="0" borderId="3" xfId="0" applyBorder="1" applyAlignment="1" applyProtection="1">
      <alignment vertical="center" wrapText="1"/>
      <protection locked="0"/>
    </xf>
    <xf numFmtId="0" fontId="21" fillId="38" borderId="4" xfId="0" applyFont="1" applyFill="1" applyBorder="1" applyAlignment="1" applyProtection="1">
      <alignment horizontal="center" vertical="center" wrapText="1"/>
      <protection locked="0"/>
    </xf>
    <xf numFmtId="0" fontId="18" fillId="39" borderId="1" xfId="0" applyFont="1" applyFill="1" applyBorder="1" applyAlignment="1" applyProtection="1">
      <alignment horizontal="center" vertical="center" wrapText="1"/>
      <protection locked="0"/>
    </xf>
    <xf numFmtId="0" fontId="18" fillId="39" borderId="4" xfId="0" applyFont="1" applyFill="1" applyBorder="1" applyAlignment="1" applyProtection="1">
      <alignment horizontal="center" vertical="center" wrapText="1"/>
      <protection locked="0"/>
    </xf>
    <xf numFmtId="0" fontId="21" fillId="0" borderId="1" xfId="0" applyFont="1" applyBorder="1" applyAlignment="1">
      <alignment horizontal="center" vertical="center"/>
    </xf>
    <xf numFmtId="0" fontId="21" fillId="38" borderId="1" xfId="0" applyFont="1" applyFill="1" applyBorder="1" applyAlignment="1">
      <alignment horizontal="center" vertical="center"/>
    </xf>
    <xf numFmtId="0" fontId="0" fillId="38" borderId="1" xfId="0" applyFill="1" applyBorder="1"/>
    <xf numFmtId="0" fontId="0" fillId="38" borderId="0" xfId="0" applyFill="1"/>
    <xf numFmtId="0" fontId="21" fillId="38" borderId="1" xfId="0" applyFont="1" applyFill="1" applyBorder="1" applyAlignment="1">
      <alignment horizontal="right"/>
    </xf>
    <xf numFmtId="0" fontId="21" fillId="0" borderId="1" xfId="0" applyFont="1" applyBorder="1"/>
    <xf numFmtId="0" fontId="0" fillId="0" borderId="0" xfId="0" applyAlignment="1">
      <alignment wrapText="1"/>
    </xf>
    <xf numFmtId="0" fontId="0" fillId="0" borderId="0" xfId="0" applyProtection="1">
      <protection hidden="1"/>
    </xf>
    <xf numFmtId="0" fontId="0" fillId="0" borderId="1" xfId="0" applyBorder="1" applyProtection="1">
      <protection hidden="1"/>
    </xf>
    <xf numFmtId="0" fontId="18" fillId="39" borderId="4" xfId="0" applyFont="1" applyFill="1" applyBorder="1" applyAlignment="1" applyProtection="1">
      <alignment horizontal="center" vertical="center" wrapText="1"/>
      <protection locked="0"/>
    </xf>
    <xf numFmtId="0" fontId="0" fillId="0" borderId="5" xfId="0" applyBorder="1" applyAlignment="1">
      <alignment wrapText="1"/>
    </xf>
    <xf numFmtId="0" fontId="0" fillId="0" borderId="5" xfId="0" applyBorder="1" applyAlignment="1">
      <alignment horizontal="center" vertical="center" wrapText="1"/>
    </xf>
    <xf numFmtId="0" fontId="0" fillId="0" borderId="5" xfId="0" applyFill="1" applyBorder="1" applyAlignment="1">
      <alignment wrapText="1"/>
    </xf>
    <xf numFmtId="0" fontId="0" fillId="0" borderId="0" xfId="0" applyFill="1" applyBorder="1"/>
    <xf numFmtId="0" fontId="24" fillId="0" borderId="0" xfId="0" applyFont="1" applyFill="1" applyBorder="1" applyAlignment="1">
      <alignment wrapText="1"/>
    </xf>
    <xf numFmtId="0" fontId="25" fillId="0" borderId="0" xfId="0" applyFont="1" applyFill="1" applyBorder="1" applyAlignment="1">
      <alignment vertical="center"/>
    </xf>
    <xf numFmtId="0" fontId="0" fillId="0" borderId="3" xfId="0" applyBorder="1" applyAlignment="1" applyProtection="1">
      <alignment wrapText="1"/>
      <protection locked="0"/>
    </xf>
    <xf numFmtId="166" fontId="6" fillId="0" borderId="0" xfId="34" applyNumberFormat="1" applyFont="1"/>
    <xf numFmtId="167" fontId="6" fillId="0" borderId="0" xfId="35" applyNumberFormat="1" applyFont="1"/>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14" fontId="0" fillId="0" borderId="1" xfId="0" applyNumberFormat="1" applyBorder="1" applyProtection="1">
      <protection locked="0"/>
    </xf>
    <xf numFmtId="0" fontId="0" fillId="0" borderId="6" xfId="0" applyBorder="1" applyAlignment="1" applyProtection="1">
      <alignment horizontal="center" vertical="center"/>
      <protection locked="0"/>
    </xf>
    <xf numFmtId="14" fontId="0" fillId="0" borderId="3" xfId="0" applyNumberFormat="1" applyBorder="1" applyAlignment="1" applyProtection="1">
      <alignment vertical="center"/>
      <protection locked="0"/>
    </xf>
    <xf numFmtId="0" fontId="0" fillId="0" borderId="1" xfId="0" applyBorder="1" applyAlignment="1" applyProtection="1">
      <alignment vertical="center"/>
      <protection locked="0"/>
    </xf>
    <xf numFmtId="14" fontId="0" fillId="0" borderId="1" xfId="0" applyNumberFormat="1" applyBorder="1" applyAlignment="1" applyProtection="1">
      <alignmen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18" fillId="39"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6" xfId="0" applyBorder="1" applyAlignment="1" applyProtection="1">
      <alignment horizontal="center" vertical="center"/>
      <protection hidden="1"/>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28" fillId="40" borderId="5" xfId="0" applyFont="1" applyFill="1" applyBorder="1" applyAlignment="1">
      <alignment horizontal="center" vertical="center" wrapText="1" readingOrder="1"/>
    </xf>
    <xf numFmtId="0" fontId="0" fillId="0" borderId="1" xfId="0" applyBorder="1" applyAlignment="1">
      <alignment vertical="center" wrapText="1"/>
    </xf>
    <xf numFmtId="0" fontId="0" fillId="0" borderId="1" xfId="0" applyBorder="1" applyAlignment="1">
      <alignment horizontal="center" vertical="center"/>
    </xf>
    <xf numFmtId="0" fontId="24" fillId="0" borderId="3" xfId="0"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24" fillId="0" borderId="9" xfId="0" applyFont="1" applyBorder="1" applyAlignment="1" applyProtection="1">
      <alignment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vertical="center"/>
      <protection hidden="1"/>
    </xf>
    <xf numFmtId="0" fontId="0" fillId="0" borderId="9" xfId="0" applyBorder="1" applyAlignment="1" applyProtection="1">
      <alignment wrapText="1"/>
      <protection locked="0"/>
    </xf>
    <xf numFmtId="0" fontId="0" fillId="0" borderId="9" xfId="0" applyBorder="1" applyProtection="1">
      <protection hidden="1"/>
    </xf>
    <xf numFmtId="0" fontId="0" fillId="0" borderId="9" xfId="0" applyBorder="1" applyProtection="1">
      <protection locked="0"/>
    </xf>
    <xf numFmtId="0" fontId="0" fillId="0" borderId="9" xfId="0" applyBorder="1" applyAlignment="1" applyProtection="1">
      <alignment vertical="center"/>
      <protection hidden="1"/>
    </xf>
    <xf numFmtId="0" fontId="0" fillId="0" borderId="9" xfId="0" applyBorder="1" applyAlignment="1" applyProtection="1">
      <alignment vertical="center" wrapText="1"/>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0" fillId="0" borderId="6" xfId="0" quotePrefix="1" applyBorder="1" applyAlignment="1" applyProtection="1">
      <alignment horizontal="left" vertical="center" wrapText="1"/>
      <protection locked="0"/>
    </xf>
    <xf numFmtId="0" fontId="0" fillId="0" borderId="6" xfId="0" applyBorder="1" applyAlignment="1" applyProtection="1">
      <alignment wrapText="1"/>
      <protection locked="0"/>
    </xf>
    <xf numFmtId="0" fontId="0" fillId="0" borderId="6" xfId="0" applyBorder="1" applyProtection="1">
      <protection locked="0"/>
    </xf>
    <xf numFmtId="0" fontId="0" fillId="0" borderId="6" xfId="0" applyBorder="1" applyProtection="1">
      <protection hidden="1"/>
    </xf>
    <xf numFmtId="0" fontId="0" fillId="0" borderId="6" xfId="0" applyBorder="1" applyAlignment="1" applyProtection="1">
      <alignment vertical="center"/>
      <protection locked="0"/>
    </xf>
    <xf numFmtId="14" fontId="0" fillId="0" borderId="6" xfId="0" applyNumberFormat="1"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Alignment="1" applyProtection="1">
      <alignment horizontal="center" vertical="center"/>
      <protection locked="0"/>
    </xf>
    <xf numFmtId="0" fontId="0" fillId="0" borderId="1" xfId="0" applyBorder="1" applyAlignment="1">
      <alignment vertical="center"/>
    </xf>
    <xf numFmtId="0" fontId="0" fillId="0" borderId="1" xfId="0" applyBorder="1" applyAlignment="1" applyProtection="1">
      <alignment horizontal="left" vertical="center" wrapText="1"/>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13" xfId="0" applyBorder="1" applyAlignment="1" applyProtection="1">
      <alignment horizontal="left" vertical="center" wrapText="1"/>
      <protection locked="0"/>
    </xf>
    <xf numFmtId="0" fontId="0" fillId="0" borderId="13" xfId="0" applyBorder="1" applyAlignment="1" applyProtection="1">
      <alignment horizontal="center" vertical="center"/>
      <protection hidden="1"/>
    </xf>
    <xf numFmtId="0" fontId="0" fillId="0" borderId="13" xfId="0" applyBorder="1" applyAlignment="1" applyProtection="1">
      <alignment horizontal="center" vertical="center"/>
      <protection locked="0"/>
    </xf>
    <xf numFmtId="0" fontId="0" fillId="0" borderId="13" xfId="0" applyBorder="1" applyProtection="1">
      <protection hidden="1"/>
    </xf>
    <xf numFmtId="0" fontId="0" fillId="0" borderId="13" xfId="0" applyBorder="1" applyProtection="1">
      <protection locked="0"/>
    </xf>
    <xf numFmtId="0" fontId="0" fillId="0" borderId="13" xfId="0" applyBorder="1" applyAlignment="1" applyProtection="1">
      <alignment vertical="center"/>
      <protection locked="0"/>
    </xf>
    <xf numFmtId="14" fontId="0" fillId="0" borderId="13" xfId="0" applyNumberFormat="1" applyBorder="1" applyAlignment="1" applyProtection="1">
      <alignment vertical="center"/>
      <protection locked="0"/>
    </xf>
    <xf numFmtId="0" fontId="0" fillId="0" borderId="14" xfId="0" applyBorder="1" applyAlignment="1" applyProtection="1">
      <alignment horizontal="center" vertical="center" wrapText="1"/>
      <protection locked="0"/>
    </xf>
    <xf numFmtId="0" fontId="0" fillId="0" borderId="6" xfId="0" applyBorder="1" applyAlignment="1" applyProtection="1">
      <alignment horizontal="center" vertical="center"/>
      <protection hidden="1"/>
    </xf>
    <xf numFmtId="0" fontId="0" fillId="0" borderId="3"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hidden="1"/>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protection hidden="1"/>
    </xf>
    <xf numFmtId="0" fontId="0" fillId="0" borderId="7" xfId="0" applyBorder="1" applyProtection="1">
      <protection locked="0"/>
    </xf>
    <xf numFmtId="0" fontId="0" fillId="0" borderId="7" xfId="0" applyBorder="1" applyProtection="1">
      <protection hidden="1"/>
    </xf>
    <xf numFmtId="0" fontId="0" fillId="0" borderId="7" xfId="0" applyBorder="1" applyAlignment="1" applyProtection="1">
      <alignment wrapText="1"/>
      <protection locked="0"/>
    </xf>
    <xf numFmtId="0" fontId="0" fillId="0" borderId="7" xfId="0" applyBorder="1" applyAlignment="1" applyProtection="1">
      <alignment vertical="center"/>
      <protection locked="0"/>
    </xf>
    <xf numFmtId="14" fontId="0" fillId="0" borderId="7" xfId="0" applyNumberFormat="1" applyBorder="1" applyAlignment="1" applyProtection="1">
      <alignment vertical="center"/>
      <protection locked="0"/>
    </xf>
    <xf numFmtId="0" fontId="0" fillId="0" borderId="15" xfId="0" applyBorder="1" applyAlignment="1" applyProtection="1">
      <alignment horizontal="center" vertical="center" wrapText="1"/>
      <protection locked="0"/>
    </xf>
    <xf numFmtId="0" fontId="0" fillId="0" borderId="7" xfId="0" applyBorder="1" applyAlignment="1" applyProtection="1">
      <alignment vertical="center"/>
      <protection hidden="1"/>
    </xf>
    <xf numFmtId="0" fontId="28" fillId="40" borderId="1" xfId="0" applyFont="1" applyFill="1" applyBorder="1" applyAlignment="1">
      <alignment horizontal="center" vertical="top" wrapText="1" readingOrder="1"/>
    </xf>
    <xf numFmtId="0" fontId="33" fillId="41" borderId="5" xfId="0" applyFont="1" applyFill="1" applyBorder="1" applyAlignment="1">
      <alignment horizontal="center" vertical="top" wrapText="1" readingOrder="1"/>
    </xf>
    <xf numFmtId="0" fontId="33" fillId="41" borderId="17" xfId="0" applyFont="1" applyFill="1" applyBorder="1" applyAlignment="1">
      <alignment horizontal="center" vertical="top" wrapText="1" readingOrder="1"/>
    </xf>
    <xf numFmtId="0" fontId="0" fillId="0" borderId="1" xfId="0" applyBorder="1" applyAlignment="1" applyProtection="1">
      <alignment horizont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32" fillId="41" borderId="1" xfId="0" applyFont="1" applyFill="1" applyBorder="1" applyAlignment="1">
      <alignment horizontal="center" vertical="top" wrapText="1" readingOrder="1"/>
    </xf>
    <xf numFmtId="0" fontId="30" fillId="0" borderId="1" xfId="0" applyFont="1" applyBorder="1" applyAlignment="1">
      <alignment horizontal="center" vertical="center" wrapText="1" readingOrder="1"/>
    </xf>
    <xf numFmtId="0" fontId="31" fillId="0" borderId="5" xfId="0" applyFont="1" applyBorder="1" applyAlignment="1">
      <alignment horizontal="center" vertical="top" wrapText="1"/>
    </xf>
    <xf numFmtId="0" fontId="31" fillId="0" borderId="16" xfId="0" applyFont="1" applyBorder="1" applyAlignment="1">
      <alignment horizontal="center" vertical="top" wrapText="1"/>
    </xf>
    <xf numFmtId="0" fontId="31" fillId="0" borderId="17" xfId="0" applyFont="1" applyBorder="1" applyAlignment="1">
      <alignment horizontal="center" vertical="top"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1" fillId="0" borderId="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0" fillId="0" borderId="5" xfId="0" applyBorder="1" applyAlignment="1">
      <alignment horizontal="center" vertical="top" wrapText="1"/>
    </xf>
    <xf numFmtId="0" fontId="0" fillId="0" borderId="16" xfId="0" applyFont="1" applyBorder="1" applyAlignment="1">
      <alignment horizontal="center" vertical="top" wrapText="1"/>
    </xf>
    <xf numFmtId="0" fontId="0" fillId="0" borderId="17" xfId="0" applyFont="1" applyBorder="1" applyAlignment="1">
      <alignment horizontal="center" vertical="top" wrapText="1"/>
    </xf>
    <xf numFmtId="0" fontId="0" fillId="0" borderId="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wrapText="1"/>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18" fillId="39" borderId="39" xfId="0" applyFont="1" applyFill="1" applyBorder="1" applyAlignment="1" applyProtection="1">
      <alignment horizontal="center" vertical="center" wrapText="1"/>
      <protection locked="0"/>
    </xf>
    <xf numFmtId="0" fontId="18" fillId="39" borderId="0" xfId="0" applyFont="1" applyFill="1" applyBorder="1" applyAlignment="1" applyProtection="1">
      <alignment horizontal="center" vertical="center" wrapText="1"/>
      <protection locked="0"/>
    </xf>
    <xf numFmtId="0" fontId="18" fillId="39" borderId="20" xfId="0" applyFont="1" applyFill="1" applyBorder="1" applyAlignment="1" applyProtection="1">
      <alignment horizontal="center" vertical="center" wrapText="1"/>
      <protection locked="0"/>
    </xf>
    <xf numFmtId="0" fontId="18" fillId="39" borderId="21" xfId="0" applyFont="1" applyFill="1" applyBorder="1" applyAlignment="1" applyProtection="1">
      <alignment horizontal="center" vertical="center" wrapText="1"/>
      <protection locked="0"/>
    </xf>
    <xf numFmtId="0" fontId="18" fillId="39" borderId="4" xfId="0" applyFont="1" applyFill="1" applyBorder="1" applyAlignment="1" applyProtection="1">
      <alignment horizontal="center" vertical="center" wrapText="1"/>
      <protection locked="0"/>
    </xf>
    <xf numFmtId="0" fontId="0" fillId="0" borderId="2" xfId="0" applyBorder="1" applyProtection="1">
      <protection locked="0"/>
    </xf>
    <xf numFmtId="0" fontId="18" fillId="39" borderId="1" xfId="0" applyFont="1" applyFill="1" applyBorder="1" applyAlignment="1" applyProtection="1">
      <alignment horizontal="center" vertical="center" wrapText="1"/>
      <protection locked="0"/>
    </xf>
    <xf numFmtId="0" fontId="18" fillId="38" borderId="4" xfId="0" applyFont="1" applyFill="1" applyBorder="1" applyAlignment="1" applyProtection="1">
      <alignment horizontal="center" vertical="center" wrapText="1"/>
      <protection hidden="1"/>
    </xf>
    <xf numFmtId="0" fontId="0" fillId="0" borderId="2" xfId="0" applyBorder="1" applyProtection="1">
      <protection hidden="1"/>
    </xf>
    <xf numFmtId="0" fontId="21" fillId="38" borderId="18" xfId="0" applyFont="1" applyFill="1" applyBorder="1" applyAlignment="1" applyProtection="1">
      <alignment horizontal="center" vertical="center" wrapText="1"/>
      <protection locked="0"/>
    </xf>
    <xf numFmtId="0" fontId="21" fillId="38" borderId="35"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21" fillId="38" borderId="39" xfId="0" applyFont="1" applyFill="1" applyBorder="1" applyAlignment="1" applyProtection="1">
      <alignment horizontal="center" vertical="center" wrapText="1"/>
      <protection locked="0"/>
    </xf>
    <xf numFmtId="0" fontId="21" fillId="38" borderId="40"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 xfId="0" quotePrefix="1" applyBorder="1" applyAlignment="1" applyProtection="1">
      <alignment horizontal="left" vertical="center" wrapText="1"/>
      <protection locked="0"/>
    </xf>
    <xf numFmtId="0" fontId="0" fillId="0" borderId="1" xfId="0" quotePrefix="1" applyBorder="1" applyAlignment="1" applyProtection="1">
      <alignment horizontal="left" vertical="center" wrapText="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9" fillId="0" borderId="3"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8" fillId="39" borderId="18" xfId="0" applyFont="1" applyFill="1" applyBorder="1" applyAlignment="1" applyProtection="1">
      <alignment horizontal="center" vertical="center" wrapText="1"/>
      <protection locked="0"/>
    </xf>
    <xf numFmtId="0" fontId="18" fillId="39" borderId="19" xfId="0" applyFont="1" applyFill="1" applyBorder="1" applyAlignment="1" applyProtection="1">
      <alignment horizontal="center" vertical="center" wrapText="1"/>
      <protection locked="0"/>
    </xf>
    <xf numFmtId="0" fontId="18" fillId="39" borderId="35" xfId="0" applyFont="1" applyFill="1" applyBorder="1" applyAlignment="1" applyProtection="1">
      <alignment horizontal="center" vertical="center" wrapText="1"/>
      <protection locked="0"/>
    </xf>
    <xf numFmtId="0" fontId="18" fillId="39" borderId="36" xfId="0" applyFont="1" applyFill="1" applyBorder="1" applyAlignment="1" applyProtection="1">
      <alignment horizontal="center" vertical="center" wrapText="1"/>
      <protection locked="0"/>
    </xf>
    <xf numFmtId="0" fontId="18" fillId="39" borderId="2" xfId="0" applyFont="1" applyFill="1" applyBorder="1" applyAlignment="1" applyProtection="1">
      <alignment horizontal="center" vertical="center" wrapText="1"/>
      <protection locked="0"/>
    </xf>
    <xf numFmtId="0" fontId="21" fillId="38" borderId="37" xfId="0" applyFont="1" applyFill="1" applyBorder="1" applyAlignment="1" applyProtection="1">
      <alignment horizontal="center" vertical="center" wrapText="1"/>
      <protection locked="0"/>
    </xf>
    <xf numFmtId="0" fontId="21" fillId="38" borderId="38"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9" xfId="0" quotePrefix="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43" borderId="3" xfId="0" applyFill="1" applyBorder="1" applyAlignment="1" applyProtection="1">
      <alignment horizontal="center" vertical="center"/>
      <protection locked="0"/>
    </xf>
    <xf numFmtId="0" fontId="0" fillId="43" borderId="1" xfId="0" applyFill="1" applyBorder="1" applyAlignment="1" applyProtection="1">
      <alignment horizontal="center" vertical="center"/>
      <protection locked="0"/>
    </xf>
    <xf numFmtId="0" fontId="0" fillId="43" borderId="9" xfId="0" applyFill="1" applyBorder="1" applyAlignment="1" applyProtection="1">
      <alignment horizontal="center" vertical="center"/>
      <protection locked="0"/>
    </xf>
    <xf numFmtId="0" fontId="0" fillId="42" borderId="3" xfId="0" applyFill="1" applyBorder="1" applyAlignment="1" applyProtection="1">
      <alignment horizontal="center" vertical="center"/>
      <protection locked="0"/>
    </xf>
    <xf numFmtId="0" fontId="0" fillId="42" borderId="1" xfId="0" applyFill="1" applyBorder="1" applyAlignment="1" applyProtection="1">
      <alignment horizontal="center" vertical="center"/>
      <protection locked="0"/>
    </xf>
    <xf numFmtId="0" fontId="0" fillId="42" borderId="9" xfId="0" applyFill="1" applyBorder="1" applyAlignment="1" applyProtection="1">
      <alignment horizontal="center" vertical="center"/>
      <protection locked="0"/>
    </xf>
    <xf numFmtId="0" fontId="0" fillId="42" borderId="7" xfId="0" applyFill="1"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9" xfId="0" applyBorder="1" applyAlignment="1" applyProtection="1">
      <alignment horizontal="center"/>
      <protection locked="0"/>
    </xf>
    <xf numFmtId="0" fontId="0" fillId="0" borderId="15" xfId="0"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6"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6" xfId="0" applyBorder="1" applyAlignment="1" applyProtection="1">
      <alignment horizontal="right" vertical="center"/>
      <protection hidden="1"/>
    </xf>
    <xf numFmtId="0" fontId="0" fillId="0" borderId="25" xfId="0" applyBorder="1" applyAlignment="1" applyProtection="1">
      <alignment horizontal="right" vertical="center"/>
      <protection hidden="1"/>
    </xf>
    <xf numFmtId="0" fontId="0" fillId="0" borderId="6" xfId="0" applyBorder="1" applyAlignment="1" applyProtection="1">
      <alignment horizontal="left" vertical="center"/>
      <protection hidden="1"/>
    </xf>
    <xf numFmtId="0" fontId="0" fillId="0" borderId="25" xfId="0" applyBorder="1" applyAlignment="1" applyProtection="1">
      <alignment horizontal="left" vertical="center"/>
      <protection hidden="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21" fillId="0" borderId="5" xfId="0" applyFont="1" applyBorder="1" applyAlignment="1">
      <alignment horizontal="center" vertical="center"/>
    </xf>
    <xf numFmtId="0" fontId="21" fillId="0" borderId="17" xfId="0" applyFont="1" applyBorder="1" applyAlignment="1">
      <alignment horizontal="center" vertical="center"/>
    </xf>
    <xf numFmtId="0" fontId="21" fillId="0" borderId="1" xfId="0" applyFont="1" applyBorder="1" applyAlignment="1">
      <alignment horizontal="right"/>
    </xf>
    <xf numFmtId="0" fontId="21" fillId="0" borderId="1" xfId="0" applyFont="1" applyBorder="1" applyAlignment="1">
      <alignment horizontal="center" vertical="center"/>
    </xf>
    <xf numFmtId="0" fontId="0" fillId="0" borderId="1" xfId="0" applyBorder="1" applyAlignment="1">
      <alignment horizontal="center" vertical="center"/>
    </xf>
    <xf numFmtId="0" fontId="26" fillId="0" borderId="1" xfId="0" applyFont="1" applyFill="1" applyBorder="1" applyAlignment="1">
      <alignment horizontal="center" vertical="top"/>
    </xf>
    <xf numFmtId="0" fontId="2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6" fillId="0" borderId="51" xfId="0" applyFont="1" applyFill="1" applyBorder="1" applyAlignment="1">
      <alignment horizontal="center" vertical="top"/>
    </xf>
    <xf numFmtId="0" fontId="26" fillId="0" borderId="52" xfId="0" applyFont="1" applyFill="1" applyBorder="1" applyAlignment="1">
      <alignment horizontal="center" vertical="top"/>
    </xf>
    <xf numFmtId="0" fontId="26" fillId="0" borderId="53" xfId="0" applyFont="1" applyFill="1" applyBorder="1" applyAlignment="1">
      <alignment horizontal="center" vertical="top"/>
    </xf>
    <xf numFmtId="0" fontId="25" fillId="36" borderId="0" xfId="0" applyFont="1" applyFill="1" applyAlignment="1">
      <alignment horizontal="center" vertical="center"/>
    </xf>
    <xf numFmtId="0" fontId="25" fillId="36" borderId="0" xfId="0" applyFont="1" applyFill="1" applyAlignment="1">
      <alignment horizontal="right" vertical="center" textRotation="90" wrapText="1"/>
    </xf>
    <xf numFmtId="0" fontId="25" fillId="36" borderId="0" xfId="0" applyFont="1" applyFill="1" applyAlignment="1">
      <alignment horizontal="center" wrapText="1"/>
    </xf>
    <xf numFmtId="0" fontId="21" fillId="0" borderId="0" xfId="0" applyFont="1" applyAlignment="1">
      <alignment horizontal="center"/>
    </xf>
    <xf numFmtId="0" fontId="0" fillId="0" borderId="1" xfId="0" applyFill="1" applyBorder="1" applyAlignment="1">
      <alignment horizontal="left" vertical="center" wrapText="1"/>
    </xf>
    <xf numFmtId="0" fontId="21" fillId="0" borderId="1" xfId="0" applyFont="1" applyFill="1" applyBorder="1" applyAlignment="1">
      <alignment horizontal="center"/>
    </xf>
    <xf numFmtId="0" fontId="0" fillId="0" borderId="1" xfId="0" applyBorder="1" applyAlignment="1">
      <alignment horizontal="center"/>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Hipervínculo" xfId="32" builtinId="8"/>
    <cellStyle name="Incorrecto" xfId="33" builtinId="27" customBuiltin="1"/>
    <cellStyle name="Millares" xfId="34" builtinId="3"/>
    <cellStyle name="Moneda" xfId="35" builtinId="4"/>
    <cellStyle name="Neutral" xfId="36" builtinId="28" customBuiltin="1"/>
    <cellStyle name="Normal" xfId="0" builtinId="0"/>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76200</xdr:rowOff>
    </xdr:from>
    <xdr:to>
      <xdr:col>2</xdr:col>
      <xdr:colOff>533400</xdr:colOff>
      <xdr:row>3</xdr:row>
      <xdr:rowOff>133350</xdr:rowOff>
    </xdr:to>
    <xdr:pic>
      <xdr:nvPicPr>
        <xdr:cNvPr id="1026"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76200"/>
          <a:ext cx="1752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219075</xdr:colOff>
      <xdr:row>1</xdr:row>
      <xdr:rowOff>76200</xdr:rowOff>
    </xdr:from>
    <xdr:to>
      <xdr:col>3</xdr:col>
      <xdr:colOff>819150</xdr:colOff>
      <xdr:row>4</xdr:row>
      <xdr:rowOff>133350</xdr:rowOff>
    </xdr:to>
    <xdr:pic>
      <xdr:nvPicPr>
        <xdr:cNvPr id="2091"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104775"/>
          <a:ext cx="1809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sanchez\AppData\Local\Microsoft\Windows\Temporary%20Internet%20Files\Content.Outlook\EUDLHVD2\Riesgos%20atencion%20ciudadano%202019%20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Riesgos de Gestión"/>
      <sheetName val="Calificación probabilidad"/>
      <sheetName val="Explicación de los campos"/>
      <sheetName val="Hoja2"/>
      <sheetName val="Hoja1"/>
    </sheetNames>
    <sheetDataSet>
      <sheetData sheetId="0"/>
      <sheetData sheetId="1"/>
      <sheetData sheetId="2"/>
      <sheetData sheetId="3"/>
      <sheetData sheetId="4">
        <row r="3">
          <cell r="H3" t="str">
            <v>1-Rara vez</v>
          </cell>
          <cell r="N3" t="str">
            <v>1-Insignificante</v>
          </cell>
        </row>
        <row r="4">
          <cell r="H4" t="str">
            <v>2-Improbable</v>
          </cell>
          <cell r="N4" t="str">
            <v>2-Menor</v>
          </cell>
        </row>
        <row r="5">
          <cell r="H5" t="str">
            <v>3-Posible</v>
          </cell>
          <cell r="N5" t="str">
            <v>3-Moderado</v>
          </cell>
        </row>
        <row r="6">
          <cell r="H6" t="str">
            <v>4-Probable</v>
          </cell>
          <cell r="N6" t="str">
            <v>4-Mayor</v>
          </cell>
        </row>
        <row r="7">
          <cell r="H7" t="str">
            <v>5-Casi seguro</v>
          </cell>
          <cell r="N7" t="str">
            <v>5-Catastrofico</v>
          </cell>
        </row>
        <row r="25">
          <cell r="D25">
            <v>11</v>
          </cell>
          <cell r="E25" t="str">
            <v>1-Baja</v>
          </cell>
        </row>
        <row r="26">
          <cell r="D26">
            <v>12</v>
          </cell>
          <cell r="E26" t="str">
            <v>2-Baja</v>
          </cell>
        </row>
        <row r="27">
          <cell r="D27">
            <v>13</v>
          </cell>
          <cell r="E27" t="str">
            <v>3-Moderada</v>
          </cell>
        </row>
        <row r="28">
          <cell r="D28">
            <v>14</v>
          </cell>
          <cell r="E28" t="str">
            <v>4-Alta</v>
          </cell>
        </row>
        <row r="29">
          <cell r="D29">
            <v>15</v>
          </cell>
          <cell r="E29" t="str">
            <v>5-Extrema</v>
          </cell>
        </row>
        <row r="30">
          <cell r="D30">
            <v>21</v>
          </cell>
          <cell r="E30" t="str">
            <v>2-Baja</v>
          </cell>
        </row>
        <row r="31">
          <cell r="D31">
            <v>22</v>
          </cell>
          <cell r="E31" t="str">
            <v>4-Baja</v>
          </cell>
        </row>
        <row r="32">
          <cell r="D32">
            <v>23</v>
          </cell>
          <cell r="E32" t="str">
            <v>6-Moderada</v>
          </cell>
        </row>
        <row r="33">
          <cell r="D33">
            <v>24</v>
          </cell>
          <cell r="E33" t="str">
            <v>8-Alta</v>
          </cell>
        </row>
        <row r="34">
          <cell r="D34">
            <v>25</v>
          </cell>
          <cell r="E34" t="str">
            <v>10-Extrema</v>
          </cell>
        </row>
        <row r="35">
          <cell r="D35">
            <v>31</v>
          </cell>
          <cell r="E35" t="str">
            <v>3-Baja</v>
          </cell>
        </row>
        <row r="36">
          <cell r="D36">
            <v>32</v>
          </cell>
          <cell r="E36" t="str">
            <v>6-Moderada</v>
          </cell>
        </row>
        <row r="37">
          <cell r="D37">
            <v>33</v>
          </cell>
          <cell r="E37" t="str">
            <v>9-Alta</v>
          </cell>
        </row>
        <row r="38">
          <cell r="D38">
            <v>34</v>
          </cell>
          <cell r="E38" t="str">
            <v>12-Extrema</v>
          </cell>
        </row>
        <row r="39">
          <cell r="D39">
            <v>35</v>
          </cell>
          <cell r="E39" t="str">
            <v>15-Extrema</v>
          </cell>
        </row>
        <row r="40">
          <cell r="D40">
            <v>41</v>
          </cell>
          <cell r="E40" t="str">
            <v>4-Moderada</v>
          </cell>
        </row>
        <row r="41">
          <cell r="D41">
            <v>42</v>
          </cell>
          <cell r="E41" t="str">
            <v>8-Alta</v>
          </cell>
        </row>
        <row r="42">
          <cell r="D42">
            <v>43</v>
          </cell>
          <cell r="E42" t="str">
            <v>12-Alta</v>
          </cell>
        </row>
        <row r="43">
          <cell r="D43">
            <v>44</v>
          </cell>
          <cell r="E43" t="str">
            <v>16-Extrema</v>
          </cell>
        </row>
        <row r="44">
          <cell r="D44">
            <v>45</v>
          </cell>
          <cell r="E44" t="str">
            <v>20-Extrema</v>
          </cell>
        </row>
        <row r="45">
          <cell r="D45">
            <v>51</v>
          </cell>
          <cell r="E45" t="str">
            <v>5-Alta</v>
          </cell>
        </row>
        <row r="46">
          <cell r="D46">
            <v>52</v>
          </cell>
          <cell r="E46" t="str">
            <v>10-Alta</v>
          </cell>
        </row>
        <row r="47">
          <cell r="D47">
            <v>53</v>
          </cell>
          <cell r="E47" t="str">
            <v>15-Extrema</v>
          </cell>
        </row>
        <row r="48">
          <cell r="D48">
            <v>54</v>
          </cell>
          <cell r="E48" t="str">
            <v>20-Extrema</v>
          </cell>
        </row>
        <row r="49">
          <cell r="D49">
            <v>55</v>
          </cell>
          <cell r="E49" t="str">
            <v>25-Extrema</v>
          </cell>
        </row>
        <row r="53">
          <cell r="D53">
            <v>5</v>
          </cell>
          <cell r="E53" t="str">
            <v>5-Moderada</v>
          </cell>
        </row>
        <row r="54">
          <cell r="D54">
            <v>10</v>
          </cell>
          <cell r="E54" t="str">
            <v>10-Alta</v>
          </cell>
        </row>
        <row r="55">
          <cell r="D55">
            <v>20</v>
          </cell>
          <cell r="E55" t="str">
            <v>20-Extrema</v>
          </cell>
        </row>
        <row r="56">
          <cell r="D56">
            <v>10</v>
          </cell>
          <cell r="E56" t="str">
            <v>10-Moderada</v>
          </cell>
        </row>
        <row r="57">
          <cell r="D57">
            <v>20</v>
          </cell>
          <cell r="E57" t="str">
            <v>20-Alta</v>
          </cell>
        </row>
        <row r="58">
          <cell r="D58">
            <v>40</v>
          </cell>
          <cell r="E58" t="str">
            <v>40-Extrema</v>
          </cell>
        </row>
        <row r="59">
          <cell r="D59">
            <v>15</v>
          </cell>
          <cell r="E59" t="str">
            <v>15-Alta</v>
          </cell>
        </row>
        <row r="60">
          <cell r="D60">
            <v>30</v>
          </cell>
          <cell r="E60" t="str">
            <v>30-Extrema</v>
          </cell>
        </row>
        <row r="61">
          <cell r="D61">
            <v>60</v>
          </cell>
          <cell r="E61" t="str">
            <v>60-Extrema</v>
          </cell>
        </row>
        <row r="62">
          <cell r="D62">
            <v>20</v>
          </cell>
          <cell r="E62" t="str">
            <v>20-Alta</v>
          </cell>
        </row>
        <row r="63">
          <cell r="D63">
            <v>40</v>
          </cell>
          <cell r="E63" t="str">
            <v>40-Extrema</v>
          </cell>
        </row>
        <row r="64">
          <cell r="D64">
            <v>80</v>
          </cell>
          <cell r="E64" t="str">
            <v>80-Extrema</v>
          </cell>
        </row>
        <row r="65">
          <cell r="D65">
            <v>25</v>
          </cell>
          <cell r="E65" t="str">
            <v>25-Extrema</v>
          </cell>
        </row>
        <row r="66">
          <cell r="D66">
            <v>50</v>
          </cell>
          <cell r="E66" t="str">
            <v>50-Extrema</v>
          </cell>
        </row>
        <row r="67">
          <cell r="D67">
            <v>100</v>
          </cell>
          <cell r="E67" t="str">
            <v>100-Extrema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election activeCell="G18" sqref="G18:I18"/>
    </sheetView>
  </sheetViews>
  <sheetFormatPr baseColWidth="10" defaultRowHeight="15" x14ac:dyDescent="0.25"/>
  <cols>
    <col min="5" max="7" width="16.28515625" customWidth="1"/>
    <col min="8" max="8" width="13.28515625" customWidth="1"/>
    <col min="9" max="9" width="36.7109375" customWidth="1"/>
    <col min="10" max="10" width="21.5703125" hidden="1" customWidth="1"/>
    <col min="11" max="11" width="34.5703125" hidden="1" customWidth="1"/>
  </cols>
  <sheetData>
    <row r="1" spans="1:11" x14ac:dyDescent="0.25">
      <c r="A1" s="125"/>
      <c r="B1" s="125"/>
      <c r="C1" s="125"/>
      <c r="D1" s="126" t="s">
        <v>148</v>
      </c>
      <c r="E1" s="127"/>
      <c r="F1" s="127"/>
      <c r="G1" s="127"/>
      <c r="H1" s="127"/>
      <c r="I1" s="16" t="s">
        <v>149</v>
      </c>
    </row>
    <row r="2" spans="1:11" x14ac:dyDescent="0.25">
      <c r="A2" s="125"/>
      <c r="B2" s="125"/>
      <c r="C2" s="125"/>
      <c r="D2" s="128"/>
      <c r="E2" s="129"/>
      <c r="F2" s="129"/>
      <c r="G2" s="129"/>
      <c r="H2" s="129"/>
      <c r="I2" s="16" t="s">
        <v>162</v>
      </c>
    </row>
    <row r="3" spans="1:11" x14ac:dyDescent="0.25">
      <c r="A3" s="125"/>
      <c r="B3" s="125"/>
      <c r="C3" s="125"/>
      <c r="D3" s="126" t="s">
        <v>93</v>
      </c>
      <c r="E3" s="127"/>
      <c r="F3" s="127"/>
      <c r="G3" s="127"/>
      <c r="H3" s="127"/>
      <c r="I3" s="130" t="s">
        <v>288</v>
      </c>
    </row>
    <row r="4" spans="1:11" x14ac:dyDescent="0.25">
      <c r="A4" s="125"/>
      <c r="B4" s="125"/>
      <c r="C4" s="125"/>
      <c r="D4" s="128"/>
      <c r="E4" s="129"/>
      <c r="F4" s="129"/>
      <c r="G4" s="129"/>
      <c r="H4" s="129"/>
      <c r="I4" s="130"/>
    </row>
    <row r="6" spans="1:11" ht="21.75" customHeight="1" x14ac:dyDescent="0.25">
      <c r="A6" s="131" t="s">
        <v>271</v>
      </c>
      <c r="B6" s="131"/>
      <c r="C6" s="131"/>
      <c r="D6" s="131"/>
      <c r="E6" s="131"/>
      <c r="F6" s="131"/>
      <c r="G6" s="131"/>
      <c r="H6" s="131"/>
      <c r="I6" s="131"/>
    </row>
    <row r="7" spans="1:11" ht="45" customHeight="1" x14ac:dyDescent="0.25">
      <c r="A7" s="123"/>
      <c r="B7" s="124"/>
      <c r="C7" s="122" t="s">
        <v>273</v>
      </c>
      <c r="D7" s="122"/>
      <c r="E7" s="122"/>
      <c r="F7" s="122"/>
      <c r="G7" s="122" t="s">
        <v>274</v>
      </c>
      <c r="H7" s="122"/>
      <c r="I7" s="122"/>
      <c r="J7" s="67" t="s">
        <v>356</v>
      </c>
      <c r="K7" s="67" t="s">
        <v>200</v>
      </c>
    </row>
    <row r="8" spans="1:11" ht="60.75" customHeight="1" x14ac:dyDescent="0.25">
      <c r="A8" s="132" t="s">
        <v>275</v>
      </c>
      <c r="B8" s="132"/>
      <c r="C8" s="136" t="s">
        <v>332</v>
      </c>
      <c r="D8" s="137"/>
      <c r="E8" s="137"/>
      <c r="F8" s="138"/>
      <c r="G8" s="139" t="s">
        <v>333</v>
      </c>
      <c r="H8" s="140"/>
      <c r="I8" s="141"/>
      <c r="J8" s="1"/>
      <c r="K8" s="1"/>
    </row>
    <row r="9" spans="1:11" ht="83.25" customHeight="1" x14ac:dyDescent="0.25">
      <c r="A9" s="132" t="s">
        <v>276</v>
      </c>
      <c r="B9" s="132"/>
      <c r="C9" s="136" t="s">
        <v>436</v>
      </c>
      <c r="D9" s="137"/>
      <c r="E9" s="137"/>
      <c r="F9" s="138"/>
      <c r="G9" s="139" t="s">
        <v>334</v>
      </c>
      <c r="H9" s="140"/>
      <c r="I9" s="141"/>
      <c r="J9" s="63" t="s">
        <v>91</v>
      </c>
      <c r="K9" s="68" t="s">
        <v>357</v>
      </c>
    </row>
    <row r="10" spans="1:11" ht="60.75" customHeight="1" x14ac:dyDescent="0.25">
      <c r="A10" s="132" t="s">
        <v>277</v>
      </c>
      <c r="B10" s="132"/>
      <c r="C10" s="136" t="s">
        <v>333</v>
      </c>
      <c r="D10" s="137"/>
      <c r="E10" s="137"/>
      <c r="F10" s="138"/>
      <c r="G10" s="139" t="s">
        <v>442</v>
      </c>
      <c r="H10" s="140"/>
      <c r="I10" s="141"/>
      <c r="J10" s="1"/>
      <c r="K10" s="1"/>
    </row>
    <row r="11" spans="1:11" ht="100.5" customHeight="1" x14ac:dyDescent="0.25">
      <c r="A11" s="132" t="s">
        <v>278</v>
      </c>
      <c r="B11" s="132"/>
      <c r="C11" s="136" t="s">
        <v>365</v>
      </c>
      <c r="D11" s="137"/>
      <c r="E11" s="137"/>
      <c r="F11" s="138"/>
      <c r="G11" s="139" t="s">
        <v>437</v>
      </c>
      <c r="H11" s="140"/>
      <c r="I11" s="141"/>
      <c r="J11" s="63" t="s">
        <v>91</v>
      </c>
      <c r="K11" s="68" t="s">
        <v>358</v>
      </c>
    </row>
    <row r="12" spans="1:11" ht="97.5" customHeight="1" x14ac:dyDescent="0.25">
      <c r="A12" s="132" t="s">
        <v>279</v>
      </c>
      <c r="B12" s="132"/>
      <c r="C12" s="136" t="s">
        <v>306</v>
      </c>
      <c r="D12" s="137"/>
      <c r="E12" s="137"/>
      <c r="F12" s="138"/>
      <c r="G12" s="139" t="s">
        <v>438</v>
      </c>
      <c r="H12" s="140"/>
      <c r="I12" s="141"/>
      <c r="J12" s="63" t="s">
        <v>91</v>
      </c>
      <c r="K12" s="68" t="s">
        <v>359</v>
      </c>
    </row>
    <row r="13" spans="1:11" ht="120.75" customHeight="1" x14ac:dyDescent="0.25">
      <c r="A13" s="132" t="s">
        <v>287</v>
      </c>
      <c r="B13" s="132"/>
      <c r="C13" s="136" t="s">
        <v>440</v>
      </c>
      <c r="D13" s="137"/>
      <c r="E13" s="137"/>
      <c r="F13" s="138"/>
      <c r="G13" s="139" t="s">
        <v>439</v>
      </c>
      <c r="H13" s="140"/>
      <c r="I13" s="141"/>
      <c r="J13" s="69" t="s">
        <v>91</v>
      </c>
      <c r="K13" s="91" t="s">
        <v>401</v>
      </c>
    </row>
    <row r="14" spans="1:11" ht="21.75" customHeight="1" x14ac:dyDescent="0.25">
      <c r="A14" s="131" t="s">
        <v>280</v>
      </c>
      <c r="B14" s="131"/>
      <c r="C14" s="131"/>
      <c r="D14" s="131"/>
      <c r="E14" s="131"/>
      <c r="F14" s="131"/>
      <c r="G14" s="131"/>
      <c r="H14" s="131"/>
      <c r="I14" s="131"/>
    </row>
    <row r="15" spans="1:11" ht="21" x14ac:dyDescent="0.25">
      <c r="A15" s="123" t="s">
        <v>272</v>
      </c>
      <c r="B15" s="124"/>
      <c r="C15" s="122" t="s">
        <v>281</v>
      </c>
      <c r="D15" s="122"/>
      <c r="E15" s="122"/>
      <c r="F15" s="122"/>
      <c r="G15" s="122" t="s">
        <v>282</v>
      </c>
      <c r="H15" s="122"/>
      <c r="I15" s="122"/>
    </row>
    <row r="16" spans="1:11" ht="60.75" customHeight="1" x14ac:dyDescent="0.25">
      <c r="A16" s="132" t="s">
        <v>8</v>
      </c>
      <c r="B16" s="132"/>
      <c r="C16" s="133" t="s">
        <v>404</v>
      </c>
      <c r="D16" s="134"/>
      <c r="E16" s="134"/>
      <c r="F16" s="135"/>
      <c r="G16" s="145" t="s">
        <v>333</v>
      </c>
      <c r="H16" s="146"/>
      <c r="I16" s="147"/>
    </row>
    <row r="17" spans="1:9" ht="60.75" customHeight="1" x14ac:dyDescent="0.25">
      <c r="A17" s="132" t="s">
        <v>283</v>
      </c>
      <c r="B17" s="132"/>
      <c r="C17" s="133" t="s">
        <v>300</v>
      </c>
      <c r="D17" s="134"/>
      <c r="E17" s="134"/>
      <c r="F17" s="135"/>
      <c r="G17" s="136" t="s">
        <v>307</v>
      </c>
      <c r="H17" s="137"/>
      <c r="I17" s="138"/>
    </row>
    <row r="18" spans="1:9" ht="207" customHeight="1" x14ac:dyDescent="0.25">
      <c r="A18" s="132" t="s">
        <v>284</v>
      </c>
      <c r="B18" s="132"/>
      <c r="C18" s="133" t="s">
        <v>441</v>
      </c>
      <c r="D18" s="134"/>
      <c r="E18" s="134"/>
      <c r="F18" s="135"/>
      <c r="G18" s="148" t="s">
        <v>331</v>
      </c>
      <c r="H18" s="149"/>
      <c r="I18" s="150"/>
    </row>
    <row r="19" spans="1:9" ht="60.75" customHeight="1" x14ac:dyDescent="0.25">
      <c r="A19" s="132" t="s">
        <v>285</v>
      </c>
      <c r="B19" s="132"/>
      <c r="C19" s="133" t="s">
        <v>336</v>
      </c>
      <c r="D19" s="134"/>
      <c r="E19" s="134"/>
      <c r="F19" s="135"/>
      <c r="G19" s="145" t="s">
        <v>333</v>
      </c>
      <c r="H19" s="146"/>
      <c r="I19" s="147"/>
    </row>
    <row r="20" spans="1:9" ht="72" customHeight="1" x14ac:dyDescent="0.25">
      <c r="A20" s="132" t="s">
        <v>286</v>
      </c>
      <c r="B20" s="132"/>
      <c r="C20" s="133" t="s">
        <v>333</v>
      </c>
      <c r="D20" s="134"/>
      <c r="E20" s="134"/>
      <c r="F20" s="135"/>
      <c r="G20" s="151" t="s">
        <v>335</v>
      </c>
      <c r="H20" s="146"/>
      <c r="I20" s="147"/>
    </row>
    <row r="21" spans="1:9" ht="60.75" customHeight="1" x14ac:dyDescent="0.25">
      <c r="A21" s="132" t="s">
        <v>287</v>
      </c>
      <c r="B21" s="132"/>
      <c r="C21" s="142" t="s">
        <v>399</v>
      </c>
      <c r="D21" s="143"/>
      <c r="E21" s="143"/>
      <c r="F21" s="144"/>
      <c r="G21" s="133" t="s">
        <v>400</v>
      </c>
      <c r="H21" s="134"/>
      <c r="I21" s="135"/>
    </row>
  </sheetData>
  <mergeCells count="48">
    <mergeCell ref="G13:I13"/>
    <mergeCell ref="C13:F13"/>
    <mergeCell ref="A21:B21"/>
    <mergeCell ref="C21:F21"/>
    <mergeCell ref="G21:I21"/>
    <mergeCell ref="C19:F19"/>
    <mergeCell ref="C20:F20"/>
    <mergeCell ref="G16:I16"/>
    <mergeCell ref="G17:I17"/>
    <mergeCell ref="G18:I18"/>
    <mergeCell ref="C11:F11"/>
    <mergeCell ref="C12:F12"/>
    <mergeCell ref="G8:I8"/>
    <mergeCell ref="G9:I9"/>
    <mergeCell ref="G10:I10"/>
    <mergeCell ref="G11:I11"/>
    <mergeCell ref="G12:I12"/>
    <mergeCell ref="C8:F8"/>
    <mergeCell ref="C9:F9"/>
    <mergeCell ref="C10:F10"/>
    <mergeCell ref="A20:B20"/>
    <mergeCell ref="A14:I14"/>
    <mergeCell ref="A15:B15"/>
    <mergeCell ref="C16:F16"/>
    <mergeCell ref="C17:F17"/>
    <mergeCell ref="C18:F18"/>
    <mergeCell ref="G15:I15"/>
    <mergeCell ref="C15:F15"/>
    <mergeCell ref="G19:I19"/>
    <mergeCell ref="G20:I20"/>
    <mergeCell ref="A8:B8"/>
    <mergeCell ref="A9:B9"/>
    <mergeCell ref="A10:B10"/>
    <mergeCell ref="A11:B11"/>
    <mergeCell ref="A12:B12"/>
    <mergeCell ref="A19:B19"/>
    <mergeCell ref="A13:B13"/>
    <mergeCell ref="A16:B16"/>
    <mergeCell ref="A17:B17"/>
    <mergeCell ref="A18:B18"/>
    <mergeCell ref="G7:I7"/>
    <mergeCell ref="C7:F7"/>
    <mergeCell ref="A7:B7"/>
    <mergeCell ref="A1:C4"/>
    <mergeCell ref="D1:H2"/>
    <mergeCell ref="D3:H4"/>
    <mergeCell ref="I3:I4"/>
    <mergeCell ref="A6:I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1"/>
  <sheetViews>
    <sheetView showGridLines="0" tabSelected="1" zoomScale="70" zoomScaleNormal="70" workbookViewId="0">
      <pane xSplit="7" ySplit="9" topLeftCell="H10" activePane="bottomRight" state="frozen"/>
      <selection pane="topRight" activeCell="H1" sqref="H1"/>
      <selection pane="bottomLeft" activeCell="A10" sqref="A10"/>
      <selection pane="bottomRight" activeCell="A7" sqref="A7"/>
    </sheetView>
  </sheetViews>
  <sheetFormatPr baseColWidth="10" defaultRowHeight="15" x14ac:dyDescent="0.25"/>
  <cols>
    <col min="1" max="1" width="1" style="15" customWidth="1"/>
    <col min="2" max="2" width="4.140625" style="15" bestFit="1" customWidth="1"/>
    <col min="3" max="3" width="18.140625" style="15" customWidth="1"/>
    <col min="4" max="4" width="23.140625" style="15" customWidth="1"/>
    <col min="5" max="5" width="32.5703125" style="15" customWidth="1"/>
    <col min="6" max="6" width="15.28515625" style="15" customWidth="1"/>
    <col min="7" max="7" width="28.42578125" style="15" customWidth="1"/>
    <col min="8" max="8" width="35" style="15" customWidth="1"/>
    <col min="9" max="9" width="14.140625" style="15" customWidth="1"/>
    <col min="10" max="10" width="13.5703125" style="15" hidden="1" customWidth="1"/>
    <col min="11" max="11" width="11.85546875" style="15" hidden="1" customWidth="1"/>
    <col min="12" max="12" width="15.140625" style="15" customWidth="1"/>
    <col min="13" max="13" width="14.5703125" style="15" hidden="1" customWidth="1"/>
    <col min="14" max="14" width="14.5703125" style="15" customWidth="1"/>
    <col min="15" max="15" width="27.5703125" style="15" customWidth="1"/>
    <col min="16" max="16" width="15.7109375" style="15" customWidth="1"/>
    <col min="17" max="17" width="11.42578125" style="41" hidden="1" customWidth="1"/>
    <col min="18" max="18" width="16.140625" style="15" customWidth="1"/>
    <col min="19" max="19" width="10.28515625" style="41" hidden="1" customWidth="1"/>
    <col min="20" max="20" width="14.5703125" style="15" customWidth="1"/>
    <col min="21" max="21" width="11.42578125" style="41" hidden="1" customWidth="1"/>
    <col min="22" max="22" width="14.85546875" style="15" customWidth="1"/>
    <col min="23" max="23" width="1.85546875" style="41" hidden="1" customWidth="1"/>
    <col min="24" max="24" width="14.42578125" style="15" customWidth="1"/>
    <col min="25" max="25" width="11.42578125" style="41" hidden="1" customWidth="1"/>
    <col min="26" max="26" width="19.85546875" style="15" customWidth="1"/>
    <col min="27" max="27" width="11.42578125" style="41" hidden="1" customWidth="1"/>
    <col min="28" max="28" width="13.140625" style="15" customWidth="1"/>
    <col min="29" max="29" width="11.42578125" style="41" hidden="1" customWidth="1"/>
    <col min="30" max="30" width="11.42578125" style="15" customWidth="1"/>
    <col min="31" max="31" width="70.85546875" style="15" customWidth="1"/>
    <col min="32" max="33" width="11.42578125" style="15" customWidth="1"/>
    <col min="34" max="34" width="12.85546875" style="15" customWidth="1"/>
    <col min="35" max="36" width="12.85546875" style="15" hidden="1" customWidth="1"/>
    <col min="37" max="37" width="16.140625" style="15" customWidth="1"/>
    <col min="38" max="38" width="14.28515625" style="15" customWidth="1"/>
    <col min="39" max="39" width="13.42578125" style="15" customWidth="1"/>
    <col min="40" max="40" width="9.7109375" style="15" hidden="1" customWidth="1"/>
    <col min="41" max="41" width="11.140625" style="15" hidden="1" customWidth="1"/>
    <col min="42" max="42" width="15.42578125" style="15" customWidth="1"/>
    <col min="43" max="43" width="10.5703125" style="15" hidden="1" customWidth="1"/>
    <col min="44" max="44" width="12.140625" style="15" hidden="1" customWidth="1"/>
    <col min="45" max="45" width="15.42578125" style="15" customWidth="1"/>
    <col min="46" max="46" width="19.42578125" style="15" hidden="1" customWidth="1"/>
    <col min="47" max="47" width="16.85546875" style="15" customWidth="1"/>
    <col min="48" max="48" width="34.28515625" style="15" customWidth="1"/>
    <col min="49" max="49" width="21.42578125" style="15" customWidth="1"/>
    <col min="50" max="50" width="12.7109375" style="15" bestFit="1" customWidth="1"/>
    <col min="51" max="51" width="23.42578125" style="15" customWidth="1"/>
    <col min="52" max="52" width="26" style="15" customWidth="1"/>
    <col min="53" max="53" width="15.7109375" style="15" customWidth="1"/>
    <col min="54" max="16384" width="11.42578125" style="15"/>
  </cols>
  <sheetData>
    <row r="1" spans="2:53" ht="2.25" customHeight="1" x14ac:dyDescent="0.25"/>
    <row r="2" spans="2:53" x14ac:dyDescent="0.25">
      <c r="B2" s="125"/>
      <c r="C2" s="125"/>
      <c r="D2" s="125"/>
      <c r="E2" s="126" t="s">
        <v>148</v>
      </c>
      <c r="F2" s="127"/>
      <c r="G2" s="127"/>
      <c r="H2" s="16" t="s">
        <v>149</v>
      </c>
    </row>
    <row r="3" spans="2:53" x14ac:dyDescent="0.25">
      <c r="B3" s="125"/>
      <c r="C3" s="125"/>
      <c r="D3" s="125"/>
      <c r="E3" s="128"/>
      <c r="F3" s="129"/>
      <c r="G3" s="129"/>
      <c r="H3" s="16" t="s">
        <v>162</v>
      </c>
    </row>
    <row r="4" spans="2:53" x14ac:dyDescent="0.25">
      <c r="B4" s="125"/>
      <c r="C4" s="125"/>
      <c r="D4" s="125"/>
      <c r="E4" s="126" t="s">
        <v>93</v>
      </c>
      <c r="F4" s="127"/>
      <c r="G4" s="127"/>
      <c r="H4" s="130" t="s">
        <v>288</v>
      </c>
    </row>
    <row r="5" spans="2:53" x14ac:dyDescent="0.25">
      <c r="B5" s="125"/>
      <c r="C5" s="125"/>
      <c r="D5" s="125"/>
      <c r="E5" s="128"/>
      <c r="F5" s="129"/>
      <c r="G5" s="129"/>
      <c r="H5" s="130"/>
    </row>
    <row r="7" spans="2:53" ht="15" customHeight="1" x14ac:dyDescent="0.25">
      <c r="B7" s="163" t="s">
        <v>151</v>
      </c>
      <c r="C7" s="163" t="s">
        <v>142</v>
      </c>
      <c r="D7" s="163" t="s">
        <v>4</v>
      </c>
      <c r="E7" s="163" t="s">
        <v>145</v>
      </c>
      <c r="F7" s="163" t="s">
        <v>211</v>
      </c>
      <c r="G7" s="163" t="s">
        <v>143</v>
      </c>
      <c r="H7" s="163" t="s">
        <v>144</v>
      </c>
      <c r="I7" s="163" t="s">
        <v>136</v>
      </c>
      <c r="J7" s="163"/>
      <c r="K7" s="163"/>
      <c r="L7" s="163"/>
      <c r="M7" s="163"/>
      <c r="N7" s="163"/>
      <c r="O7" s="163" t="s">
        <v>201</v>
      </c>
      <c r="P7" s="161" t="s">
        <v>261</v>
      </c>
      <c r="Q7" s="164"/>
      <c r="R7" s="161" t="s">
        <v>262</v>
      </c>
      <c r="S7" s="164"/>
      <c r="T7" s="161" t="s">
        <v>263</v>
      </c>
      <c r="U7" s="164"/>
      <c r="V7" s="161" t="s">
        <v>264</v>
      </c>
      <c r="W7" s="164"/>
      <c r="X7" s="161" t="s">
        <v>265</v>
      </c>
      <c r="Y7" s="164"/>
      <c r="Z7" s="161" t="s">
        <v>266</v>
      </c>
      <c r="AA7" s="164"/>
      <c r="AB7" s="161" t="s">
        <v>267</v>
      </c>
      <c r="AC7" s="164"/>
      <c r="AD7" s="163" t="s">
        <v>98</v>
      </c>
      <c r="AE7" s="163" t="s">
        <v>202</v>
      </c>
      <c r="AF7" s="163" t="s">
        <v>192</v>
      </c>
      <c r="AG7" s="163" t="s">
        <v>193</v>
      </c>
      <c r="AH7" s="163" t="s">
        <v>196</v>
      </c>
      <c r="AI7" s="166" t="s">
        <v>160</v>
      </c>
      <c r="AJ7" s="167"/>
      <c r="AK7" s="163" t="s">
        <v>197</v>
      </c>
      <c r="AL7" s="163" t="s">
        <v>256</v>
      </c>
      <c r="AM7" s="163" t="s">
        <v>260</v>
      </c>
      <c r="AN7" s="186" t="s">
        <v>137</v>
      </c>
      <c r="AO7" s="187"/>
      <c r="AP7" s="187"/>
      <c r="AQ7" s="187"/>
      <c r="AR7" s="187"/>
      <c r="AS7" s="187"/>
      <c r="AT7" s="187"/>
      <c r="AU7" s="188"/>
      <c r="AV7" s="157" t="s">
        <v>198</v>
      </c>
      <c r="AW7" s="158"/>
      <c r="AX7" s="158"/>
      <c r="AY7" s="158"/>
      <c r="AZ7" s="158"/>
      <c r="BA7" s="158"/>
    </row>
    <row r="8" spans="2:53" ht="15" customHeight="1" x14ac:dyDescent="0.25">
      <c r="B8" s="163"/>
      <c r="C8" s="163"/>
      <c r="D8" s="163"/>
      <c r="E8" s="163"/>
      <c r="F8" s="163"/>
      <c r="G8" s="163"/>
      <c r="H8" s="163"/>
      <c r="I8" s="161" t="s">
        <v>0</v>
      </c>
      <c r="J8" s="32"/>
      <c r="K8" s="32"/>
      <c r="L8" s="161" t="s">
        <v>1</v>
      </c>
      <c r="M8" s="32"/>
      <c r="N8" s="161" t="s">
        <v>138</v>
      </c>
      <c r="O8" s="163"/>
      <c r="P8" s="162"/>
      <c r="Q8" s="165"/>
      <c r="R8" s="162"/>
      <c r="S8" s="165"/>
      <c r="T8" s="162"/>
      <c r="U8" s="165"/>
      <c r="V8" s="162"/>
      <c r="W8" s="165"/>
      <c r="X8" s="162"/>
      <c r="Y8" s="165"/>
      <c r="Z8" s="162"/>
      <c r="AA8" s="165"/>
      <c r="AB8" s="162"/>
      <c r="AC8" s="165"/>
      <c r="AD8" s="163"/>
      <c r="AE8" s="163"/>
      <c r="AF8" s="163"/>
      <c r="AG8" s="163"/>
      <c r="AH8" s="163"/>
      <c r="AI8" s="170"/>
      <c r="AJ8" s="171"/>
      <c r="AK8" s="163"/>
      <c r="AL8" s="163"/>
      <c r="AM8" s="163"/>
      <c r="AN8" s="159"/>
      <c r="AO8" s="160"/>
      <c r="AP8" s="160"/>
      <c r="AQ8" s="160"/>
      <c r="AR8" s="160"/>
      <c r="AS8" s="160"/>
      <c r="AT8" s="160"/>
      <c r="AU8" s="189"/>
      <c r="AV8" s="159"/>
      <c r="AW8" s="160"/>
      <c r="AX8" s="160"/>
      <c r="AY8" s="160"/>
      <c r="AZ8" s="160"/>
      <c r="BA8" s="160"/>
    </row>
    <row r="9" spans="2:53" ht="163.5" customHeight="1" thickBot="1" x14ac:dyDescent="0.3">
      <c r="B9" s="161"/>
      <c r="C9" s="161"/>
      <c r="D9" s="161"/>
      <c r="E9" s="161"/>
      <c r="F9" s="161"/>
      <c r="G9" s="161"/>
      <c r="H9" s="161"/>
      <c r="I9" s="190"/>
      <c r="J9" s="31" t="s">
        <v>0</v>
      </c>
      <c r="K9" s="31" t="s">
        <v>130</v>
      </c>
      <c r="L9" s="190"/>
      <c r="M9" s="31" t="s">
        <v>83</v>
      </c>
      <c r="N9" s="190"/>
      <c r="O9" s="161"/>
      <c r="P9" s="162"/>
      <c r="Q9" s="165"/>
      <c r="R9" s="162"/>
      <c r="S9" s="165"/>
      <c r="T9" s="162"/>
      <c r="U9" s="165"/>
      <c r="V9" s="162"/>
      <c r="W9" s="165"/>
      <c r="X9" s="162"/>
      <c r="Y9" s="165"/>
      <c r="Z9" s="162"/>
      <c r="AA9" s="165"/>
      <c r="AB9" s="162"/>
      <c r="AC9" s="165"/>
      <c r="AD9" s="161"/>
      <c r="AE9" s="161"/>
      <c r="AF9" s="161"/>
      <c r="AG9" s="161"/>
      <c r="AH9" s="161"/>
      <c r="AI9" s="170"/>
      <c r="AJ9" s="171"/>
      <c r="AK9" s="161"/>
      <c r="AL9" s="161"/>
      <c r="AM9" s="161"/>
      <c r="AN9" s="166" t="s">
        <v>0</v>
      </c>
      <c r="AO9" s="167"/>
      <c r="AP9" s="33" t="s">
        <v>0</v>
      </c>
      <c r="AQ9" s="191" t="s">
        <v>1</v>
      </c>
      <c r="AR9" s="192"/>
      <c r="AS9" s="33" t="s">
        <v>1</v>
      </c>
      <c r="AT9" s="31" t="s">
        <v>2</v>
      </c>
      <c r="AU9" s="33" t="s">
        <v>138</v>
      </c>
      <c r="AV9" s="33" t="s">
        <v>199</v>
      </c>
      <c r="AW9" s="33" t="s">
        <v>146</v>
      </c>
      <c r="AX9" s="33" t="s">
        <v>147</v>
      </c>
      <c r="AY9" s="33" t="s">
        <v>200</v>
      </c>
      <c r="AZ9" s="43" t="s">
        <v>270</v>
      </c>
      <c r="BA9" s="62" t="s">
        <v>355</v>
      </c>
    </row>
    <row r="10" spans="2:53" ht="191.25" customHeight="1" x14ac:dyDescent="0.25">
      <c r="B10" s="172">
        <v>1</v>
      </c>
      <c r="C10" s="174" t="s">
        <v>290</v>
      </c>
      <c r="D10" s="174" t="s">
        <v>289</v>
      </c>
      <c r="E10" s="174" t="s">
        <v>291</v>
      </c>
      <c r="F10" s="180" t="s">
        <v>15</v>
      </c>
      <c r="G10" s="53" t="s">
        <v>292</v>
      </c>
      <c r="H10" s="176" t="s">
        <v>293</v>
      </c>
      <c r="I10" s="193" t="str">
        <f>'Calificación probabilidad'!E13</f>
        <v>3-Posible</v>
      </c>
      <c r="J10" s="178" t="str">
        <f>MID(I10,1,1)</f>
        <v>3</v>
      </c>
      <c r="K10" s="184">
        <f>VALUE(IF(L10="Catastrofico",5,IF(L10="Mayor",4,IF(L10="Moderado",3,IF(L10="Menor",2,IF(L10="Insignificante",1,0))))))</f>
        <v>4</v>
      </c>
      <c r="L10" s="178" t="s">
        <v>39</v>
      </c>
      <c r="M10" s="168">
        <f>VALUE(CONCATENATE(J10,K10))</f>
        <v>34</v>
      </c>
      <c r="N10" s="168" t="str">
        <f>VLOOKUP(M10,Hoja2!$D$25:$E$49,2,0)</f>
        <v>12-Extrema</v>
      </c>
      <c r="O10" s="50" t="s">
        <v>337</v>
      </c>
      <c r="P10" s="28" t="s">
        <v>177</v>
      </c>
      <c r="Q10" s="29">
        <f>IF(P10="asignado",15,0)</f>
        <v>15</v>
      </c>
      <c r="R10" s="28" t="s">
        <v>179</v>
      </c>
      <c r="S10" s="29">
        <f>IF(R10="adecuado",15,0)</f>
        <v>15</v>
      </c>
      <c r="T10" s="28" t="s">
        <v>181</v>
      </c>
      <c r="U10" s="29">
        <f>IF(T10="oportuna",15,0)</f>
        <v>15</v>
      </c>
      <c r="V10" s="28" t="s">
        <v>183</v>
      </c>
      <c r="W10" s="29">
        <f>IF(V10="prevenir",15,IF(V10="detectar",10,0))</f>
        <v>15</v>
      </c>
      <c r="X10" s="28" t="s">
        <v>186</v>
      </c>
      <c r="Y10" s="29">
        <f>IF(X10="confiable",15,0)</f>
        <v>15</v>
      </c>
      <c r="Z10" s="50" t="s">
        <v>188</v>
      </c>
      <c r="AA10" s="29">
        <f>IF(Z10="Se investigan y resuelven oportunamente ",15,0)</f>
        <v>15</v>
      </c>
      <c r="AB10" s="28" t="s">
        <v>189</v>
      </c>
      <c r="AC10" s="29">
        <f>IF(AB10="completa",10,IF(AB10="incompleta",5,0))</f>
        <v>10</v>
      </c>
      <c r="AD10" s="29">
        <f t="shared" ref="AD10:AD16" si="0">Q10+S10+U10+W10+Y10+AA10+AC10</f>
        <v>100</v>
      </c>
      <c r="AE10" s="50" t="s">
        <v>338</v>
      </c>
      <c r="AF10" s="29" t="str">
        <f>IF(AD10&lt;=85,"Débil",IF(AND(AD10&gt;=86,AD10&lt;=95),"Moderado",IF(AD10&gt;95,"Fuerte")))</f>
        <v>Fuerte</v>
      </c>
      <c r="AG10" s="28" t="s">
        <v>38</v>
      </c>
      <c r="AH10" s="29" t="e">
        <f>#VALUE!</f>
        <v>#VALUE!</v>
      </c>
      <c r="AI10" s="29" t="e">
        <f>IF(AH10="Débil",0,IF(AH10="Moderado",75,IF(AH10="Fuerte",100,)))</f>
        <v>#VALUE!</v>
      </c>
      <c r="AJ10" s="168" t="e">
        <f>AVERAGE(AI10:AI12)</f>
        <v>#VALUE!</v>
      </c>
      <c r="AK10" s="168" t="e">
        <f>IF(AJ10&lt;50,"Débil",IF(AND(AJ10&gt;=50,AJ10&lt;99),"Moderado",IF(AJ10=100,"Fuerte",)))</f>
        <v>#VALUE!</v>
      </c>
      <c r="AL10" s="178" t="s">
        <v>257</v>
      </c>
      <c r="AM10" s="178" t="s">
        <v>257</v>
      </c>
      <c r="AN10" s="168" t="e">
        <f>VALUE(IF(AND(AK10="Fuerte",AL10="Directamente"),J10-2,IF(AND(AK10="Fuerte",AL10="No disminuye"),J10,IF(AND(AK10="Moderado",AL10="directamente"),J10-1,IF(AND(AK10="Moderado",AL10="no disminuye"),J10,J10)))))</f>
        <v>#VALUE!</v>
      </c>
      <c r="AO10" s="168" t="e">
        <f>IF(AN10&lt;1,Hoja2!H3,AN10)</f>
        <v>#VALUE!</v>
      </c>
      <c r="AP10" s="168" t="e">
        <f>IF(AO10=1,Hoja2!$H$3,IF(AO10=2,Hoja2!$H$4,IF(AO10=3,Hoja2!$H$5,IF(AO10=4,Hoja2!$H$6,IF(AO10=5,Hoja2!$H$7,0)))))</f>
        <v>#VALUE!</v>
      </c>
      <c r="AQ10" s="168" t="e">
        <f>VALUE(IF(AND(AK10="Fuerte",AM10="Directamente"),K10-2,IF(AND(AK10="Fuerte",AM10="indirectamente"),K10-1,IF(AND(AK10="Fuerte",AM10="No disminuye"),K10,IF(AND(AK10="Moderado",AM10="directamente"),K10-1,IF(AND(AK10="Moderado",AM10="indirectamente"),K10,IF(AND(AK10="Moderado",AM10="no disminuye"),K10,K10)))))))</f>
        <v>#VALUE!</v>
      </c>
      <c r="AR10" s="168" t="e">
        <f>IF(AQ10&lt;1,Hoja2!N3,AQ10)</f>
        <v>#VALUE!</v>
      </c>
      <c r="AS10" s="168" t="e">
        <f>IF(AR10=1,Hoja2!$N$3,IF(AR10=2,Hoja2!$N$4,IF(AR10=3,Hoja2!$N$5,IF(AR10=4,Hoja2!$N$6,IF(AR10=5,Hoja2!$N$7,0)))))</f>
        <v>#VALUE!</v>
      </c>
      <c r="AT10" s="168" t="e">
        <f>VALUE(CONCATENATE(AO10,AR10))</f>
        <v>#VALUE!</v>
      </c>
      <c r="AU10" s="168" t="e">
        <f>VLOOKUP(AT10,Hoja2!$D$25:$E$49,2,0)</f>
        <v>#VALUE!</v>
      </c>
      <c r="AV10" s="30" t="s">
        <v>344</v>
      </c>
      <c r="AW10" s="30" t="s">
        <v>320</v>
      </c>
      <c r="AX10" s="57">
        <v>43830</v>
      </c>
      <c r="AY10" s="30" t="s">
        <v>343</v>
      </c>
      <c r="AZ10" s="152" t="s">
        <v>348</v>
      </c>
      <c r="BA10" s="152" t="s">
        <v>351</v>
      </c>
    </row>
    <row r="11" spans="2:53" ht="166.5" customHeight="1" x14ac:dyDescent="0.25">
      <c r="B11" s="173"/>
      <c r="C11" s="175"/>
      <c r="D11" s="175"/>
      <c r="E11" s="175"/>
      <c r="F11" s="181"/>
      <c r="G11" s="17" t="s">
        <v>292</v>
      </c>
      <c r="H11" s="177"/>
      <c r="I11" s="194"/>
      <c r="J11" s="179"/>
      <c r="K11" s="185"/>
      <c r="L11" s="179"/>
      <c r="M11" s="169"/>
      <c r="N11" s="169"/>
      <c r="O11" s="18" t="s">
        <v>296</v>
      </c>
      <c r="P11" s="16" t="s">
        <v>177</v>
      </c>
      <c r="Q11" s="42">
        <f t="shared" ref="Q11:Q16" si="1">IF(P11="asignado",15,0)</f>
        <v>15</v>
      </c>
      <c r="R11" s="16" t="s">
        <v>179</v>
      </c>
      <c r="S11" s="42">
        <f t="shared" ref="S11:S16" si="2">IF(R11="adecuado",15,0)</f>
        <v>15</v>
      </c>
      <c r="T11" s="16" t="s">
        <v>181</v>
      </c>
      <c r="U11" s="42">
        <f t="shared" ref="U11:U16" si="3">IF(T11="oportuna",15,0)</f>
        <v>15</v>
      </c>
      <c r="V11" s="16" t="s">
        <v>183</v>
      </c>
      <c r="W11" s="42">
        <f t="shared" ref="W11:W16" si="4">IF(V11="prevenir",15,IF(V11="detectar",10,0))</f>
        <v>15</v>
      </c>
      <c r="X11" s="16" t="s">
        <v>186</v>
      </c>
      <c r="Y11" s="42">
        <f t="shared" ref="Y11:Y16" si="5">IF(X11="confiable",15,0)</f>
        <v>15</v>
      </c>
      <c r="Z11" s="18" t="s">
        <v>188</v>
      </c>
      <c r="AA11" s="42">
        <f t="shared" ref="AA11:AA16" si="6">IF(Z11="Se investigan y resuelven oportunamente ",15,0)</f>
        <v>15</v>
      </c>
      <c r="AB11" s="16" t="s">
        <v>189</v>
      </c>
      <c r="AC11" s="42">
        <f t="shared" ref="AC11:AC17" si="7">IF(AB11="completa",10,IF(AB11="incompleta",5,0))</f>
        <v>10</v>
      </c>
      <c r="AD11" s="42">
        <f t="shared" si="0"/>
        <v>100</v>
      </c>
      <c r="AE11" s="18" t="s">
        <v>339</v>
      </c>
      <c r="AF11" s="42" t="str">
        <f t="shared" ref="AF11:AF25" si="8">IF(AD11&lt;=85,"Débil",IF(AND(AD11&gt;=86,AD11&lt;=95),"Moderado",IF(AD11&gt;95,"Fuerte")))</f>
        <v>Fuerte</v>
      </c>
      <c r="AG11" s="16" t="s">
        <v>194</v>
      </c>
      <c r="AH11" s="42" t="e">
        <f t="shared" ref="AH11" si="9">#VALUE!</f>
        <v>#VALUE!</v>
      </c>
      <c r="AI11" s="42" t="e">
        <f t="shared" ref="AI11:AI16" si="10">IF(AH11="Débil",0,IF(AH11="Moderado",75,IF(AH11="Fuerte",100,)))</f>
        <v>#VALUE!</v>
      </c>
      <c r="AJ11" s="169"/>
      <c r="AK11" s="169"/>
      <c r="AL11" s="179"/>
      <c r="AM11" s="179"/>
      <c r="AN11" s="169"/>
      <c r="AO11" s="169"/>
      <c r="AP11" s="169"/>
      <c r="AQ11" s="169"/>
      <c r="AR11" s="169"/>
      <c r="AS11" s="169"/>
      <c r="AT11" s="169"/>
      <c r="AU11" s="169"/>
      <c r="AV11" s="17" t="s">
        <v>345</v>
      </c>
      <c r="AW11" s="58" t="s">
        <v>294</v>
      </c>
      <c r="AX11" s="59">
        <v>43830</v>
      </c>
      <c r="AY11" s="17" t="s">
        <v>321</v>
      </c>
      <c r="AZ11" s="153"/>
      <c r="BA11" s="153"/>
    </row>
    <row r="12" spans="2:53" ht="105.75" thickBot="1" x14ac:dyDescent="0.3">
      <c r="B12" s="173"/>
      <c r="C12" s="175"/>
      <c r="D12" s="175"/>
      <c r="E12" s="175"/>
      <c r="F12" s="181"/>
      <c r="G12" s="54" t="s">
        <v>292</v>
      </c>
      <c r="H12" s="177"/>
      <c r="I12" s="194"/>
      <c r="J12" s="179"/>
      <c r="K12" s="185"/>
      <c r="L12" s="179"/>
      <c r="M12" s="169"/>
      <c r="N12" s="169"/>
      <c r="O12" s="18" t="s">
        <v>297</v>
      </c>
      <c r="P12" s="16" t="s">
        <v>177</v>
      </c>
      <c r="Q12" s="42">
        <f t="shared" si="1"/>
        <v>15</v>
      </c>
      <c r="R12" s="16" t="s">
        <v>179</v>
      </c>
      <c r="S12" s="42">
        <f t="shared" si="2"/>
        <v>15</v>
      </c>
      <c r="T12" s="16" t="s">
        <v>181</v>
      </c>
      <c r="U12" s="42">
        <f t="shared" si="3"/>
        <v>15</v>
      </c>
      <c r="V12" s="16" t="s">
        <v>183</v>
      </c>
      <c r="W12" s="42">
        <f t="shared" si="4"/>
        <v>15</v>
      </c>
      <c r="X12" s="16" t="s">
        <v>186</v>
      </c>
      <c r="Y12" s="42">
        <f t="shared" si="5"/>
        <v>15</v>
      </c>
      <c r="Z12" s="18" t="s">
        <v>188</v>
      </c>
      <c r="AA12" s="42">
        <f t="shared" si="6"/>
        <v>15</v>
      </c>
      <c r="AB12" s="16" t="s">
        <v>189</v>
      </c>
      <c r="AC12" s="42">
        <f t="shared" si="7"/>
        <v>10</v>
      </c>
      <c r="AD12" s="42">
        <f t="shared" si="0"/>
        <v>100</v>
      </c>
      <c r="AE12" s="18" t="s">
        <v>340</v>
      </c>
      <c r="AF12" s="42" t="str">
        <f t="shared" si="8"/>
        <v>Fuerte</v>
      </c>
      <c r="AG12" s="16" t="s">
        <v>38</v>
      </c>
      <c r="AH12" s="42" t="e">
        <f>#VALUE!</f>
        <v>#VALUE!</v>
      </c>
      <c r="AI12" s="42" t="e">
        <f t="shared" si="10"/>
        <v>#VALUE!</v>
      </c>
      <c r="AJ12" s="169"/>
      <c r="AK12" s="169"/>
      <c r="AL12" s="179"/>
      <c r="AM12" s="179"/>
      <c r="AN12" s="169"/>
      <c r="AO12" s="169"/>
      <c r="AP12" s="169"/>
      <c r="AQ12" s="169"/>
      <c r="AR12" s="169"/>
      <c r="AS12" s="169"/>
      <c r="AT12" s="169"/>
      <c r="AU12" s="169"/>
      <c r="AV12" s="54" t="s">
        <v>309</v>
      </c>
      <c r="AW12" s="18" t="s">
        <v>313</v>
      </c>
      <c r="AX12" s="55">
        <v>43708</v>
      </c>
      <c r="AY12" s="58" t="s">
        <v>312</v>
      </c>
      <c r="AZ12" s="153"/>
      <c r="BA12" s="153"/>
    </row>
    <row r="13" spans="2:53" ht="132" customHeight="1" x14ac:dyDescent="0.25">
      <c r="B13" s="172">
        <v>2</v>
      </c>
      <c r="C13" s="174" t="s">
        <v>290</v>
      </c>
      <c r="D13" s="174" t="s">
        <v>298</v>
      </c>
      <c r="E13" s="174" t="s">
        <v>299</v>
      </c>
      <c r="F13" s="180" t="s">
        <v>15</v>
      </c>
      <c r="G13" s="30" t="s">
        <v>300</v>
      </c>
      <c r="H13" s="176" t="s">
        <v>302</v>
      </c>
      <c r="I13" s="168" t="str">
        <f>'Calificación probabilidad'!E27</f>
        <v>1-Rara vez</v>
      </c>
      <c r="J13" s="178" t="str">
        <f>MID(I13,1,1)</f>
        <v>1</v>
      </c>
      <c r="K13" s="184">
        <f>VALUE(IF(L13="Catastrofico",5,IF(L13="Mayor",4,IF(L13="Moderado",3,IF(L13="Menor",2,IF(L13="Insignificante",1,0))))))</f>
        <v>4</v>
      </c>
      <c r="L13" s="178" t="s">
        <v>39</v>
      </c>
      <c r="M13" s="168">
        <f>VALUE(CONCATENATE(J13,K13))</f>
        <v>14</v>
      </c>
      <c r="N13" s="168" t="str">
        <f>VLOOKUP(M13,Hoja2!$D$25:$E$67,2,0)</f>
        <v>4-Alta</v>
      </c>
      <c r="O13" s="18" t="s">
        <v>303</v>
      </c>
      <c r="P13" s="28" t="s">
        <v>177</v>
      </c>
      <c r="Q13" s="29">
        <f t="shared" si="1"/>
        <v>15</v>
      </c>
      <c r="R13" s="28" t="s">
        <v>179</v>
      </c>
      <c r="S13" s="29">
        <f t="shared" si="2"/>
        <v>15</v>
      </c>
      <c r="T13" s="28" t="s">
        <v>181</v>
      </c>
      <c r="U13" s="29">
        <f t="shared" si="3"/>
        <v>15</v>
      </c>
      <c r="V13" s="28" t="s">
        <v>183</v>
      </c>
      <c r="W13" s="29">
        <f t="shared" si="4"/>
        <v>15</v>
      </c>
      <c r="X13" s="28" t="s">
        <v>186</v>
      </c>
      <c r="Y13" s="29">
        <f t="shared" si="5"/>
        <v>15</v>
      </c>
      <c r="Z13" s="50" t="s">
        <v>188</v>
      </c>
      <c r="AA13" s="29">
        <f t="shared" si="6"/>
        <v>15</v>
      </c>
      <c r="AB13" s="28" t="s">
        <v>189</v>
      </c>
      <c r="AC13" s="29">
        <f t="shared" si="7"/>
        <v>10</v>
      </c>
      <c r="AD13" s="29">
        <f t="shared" si="0"/>
        <v>100</v>
      </c>
      <c r="AE13" s="50" t="s">
        <v>341</v>
      </c>
      <c r="AF13" s="29" t="str">
        <f t="shared" si="8"/>
        <v>Fuerte</v>
      </c>
      <c r="AG13" s="28" t="s">
        <v>194</v>
      </c>
      <c r="AH13" s="29" t="e">
        <f>#VALUE!</f>
        <v>#VALUE!</v>
      </c>
      <c r="AI13" s="29" t="e">
        <f t="shared" si="10"/>
        <v>#VALUE!</v>
      </c>
      <c r="AJ13" s="168" t="e">
        <f>AVERAGE(AI13:AI15)</f>
        <v>#VALUE!</v>
      </c>
      <c r="AK13" s="182" t="e">
        <f>IF(AJ13&lt;50,"Débil",IF(AND(AJ13&gt;=50,AJ13&lt;99),"Moderado",IF(AJ13=100,"Fuerte",)))</f>
        <v>#VALUE!</v>
      </c>
      <c r="AL13" s="178" t="s">
        <v>257</v>
      </c>
      <c r="AM13" s="178" t="s">
        <v>257</v>
      </c>
      <c r="AN13" s="168" t="e">
        <f>VALUE(IF(AND(AK13="Fuerte",AL13="Directamente"),J13-2,IF(AND(AK13="Fuerte",AL13="No disminuye"),J13,IF(AND(AK13="Moderado",AL13="directamente"),J13-1,IF(AND(AK13="Moderado",AL13="no disminuye"),J13,J13)))))</f>
        <v>#VALUE!</v>
      </c>
      <c r="AO13" s="168" t="e">
        <f>VALUE(IF(AN13&lt;1,J13,AN13))</f>
        <v>#VALUE!</v>
      </c>
      <c r="AP13" s="168" t="e">
        <f>IF(AO13=1,Hoja2!$H$3,IF(AO13=2,Hoja2!$H$4,IF(AO13=3,Hoja2!$H$5,IF(AO13=4,Hoja2!$H$6,IF(AO13=5,Hoja2!$H$7,0)))))</f>
        <v>#VALUE!</v>
      </c>
      <c r="AQ13" s="168" t="e">
        <f>VALUE(IF(AND(AK13="Fuerte",AM13="Directamente"),K13-2,IF(AND(AK13="Fuerte",AM13="indirectamente"),K13-1,IF(AND(AK13="Fuerte",AM13="No disminuye"),K13,IF(AND(AK13="Moderado",AM13="directamente"),K13-1,IF(AND(AK13="Moderado",AM13="indirectamente"),K13,IF(AND(AK13="Moderado",AM13="no disminuye"),K13,K13)))))))</f>
        <v>#VALUE!</v>
      </c>
      <c r="AR13" s="168" t="e">
        <f>IF(AQ13&lt;1,Hoja2!N16,AQ13)</f>
        <v>#VALUE!</v>
      </c>
      <c r="AS13" s="168" t="e">
        <f>IF(AR13=1,Hoja2!$N$3,IF(AR13=2,Hoja2!$N$4,IF(AR13=3,Hoja2!$N$5,IF(AR13=4,Hoja2!$N$6,IF(AR13=5,Hoja2!$N$7,0)))))</f>
        <v>#VALUE!</v>
      </c>
      <c r="AT13" s="168" t="e">
        <f>VALUE(CONCATENATE(AO13,AR13))</f>
        <v>#VALUE!</v>
      </c>
      <c r="AU13" s="168" t="e">
        <f>VLOOKUP(AT13,Hoja2!$D$25:$E$49,2,0)</f>
        <v>#VALUE!</v>
      </c>
      <c r="AV13" s="30" t="s">
        <v>346</v>
      </c>
      <c r="AW13" s="60" t="s">
        <v>294</v>
      </c>
      <c r="AX13" s="57">
        <v>43830</v>
      </c>
      <c r="AY13" s="60" t="s">
        <v>323</v>
      </c>
      <c r="AZ13" s="154" t="s">
        <v>349</v>
      </c>
      <c r="BA13" s="154" t="s">
        <v>352</v>
      </c>
    </row>
    <row r="14" spans="2:53" ht="139.5" customHeight="1" x14ac:dyDescent="0.25">
      <c r="B14" s="173"/>
      <c r="C14" s="175"/>
      <c r="D14" s="175"/>
      <c r="E14" s="175"/>
      <c r="F14" s="181"/>
      <c r="G14" s="17" t="s">
        <v>301</v>
      </c>
      <c r="H14" s="177"/>
      <c r="I14" s="169"/>
      <c r="J14" s="179"/>
      <c r="K14" s="185"/>
      <c r="L14" s="179"/>
      <c r="M14" s="169"/>
      <c r="N14" s="169"/>
      <c r="O14" s="18" t="s">
        <v>304</v>
      </c>
      <c r="P14" s="16" t="s">
        <v>177</v>
      </c>
      <c r="Q14" s="42">
        <f t="shared" si="1"/>
        <v>15</v>
      </c>
      <c r="R14" s="16" t="s">
        <v>179</v>
      </c>
      <c r="S14" s="42">
        <f t="shared" si="2"/>
        <v>15</v>
      </c>
      <c r="T14" s="16" t="s">
        <v>181</v>
      </c>
      <c r="U14" s="42">
        <f t="shared" si="3"/>
        <v>15</v>
      </c>
      <c r="V14" s="16" t="s">
        <v>183</v>
      </c>
      <c r="W14" s="42">
        <f t="shared" si="4"/>
        <v>15</v>
      </c>
      <c r="X14" s="16" t="s">
        <v>186</v>
      </c>
      <c r="Y14" s="42">
        <f t="shared" si="5"/>
        <v>15</v>
      </c>
      <c r="Z14" s="18" t="s">
        <v>188</v>
      </c>
      <c r="AA14" s="42">
        <f t="shared" si="6"/>
        <v>15</v>
      </c>
      <c r="AB14" s="16" t="s">
        <v>189</v>
      </c>
      <c r="AC14" s="42">
        <f t="shared" si="7"/>
        <v>10</v>
      </c>
      <c r="AD14" s="42">
        <f t="shared" si="0"/>
        <v>100</v>
      </c>
      <c r="AE14" s="18" t="s">
        <v>317</v>
      </c>
      <c r="AF14" s="42" t="str">
        <f t="shared" si="8"/>
        <v>Fuerte</v>
      </c>
      <c r="AG14" s="16" t="s">
        <v>38</v>
      </c>
      <c r="AH14" s="42" t="e">
        <f>#VALUE!</f>
        <v>#VALUE!</v>
      </c>
      <c r="AI14" s="42" t="e">
        <f t="shared" si="10"/>
        <v>#VALUE!</v>
      </c>
      <c r="AJ14" s="169"/>
      <c r="AK14" s="183"/>
      <c r="AL14" s="179"/>
      <c r="AM14" s="179"/>
      <c r="AN14" s="169"/>
      <c r="AO14" s="169"/>
      <c r="AP14" s="169"/>
      <c r="AQ14" s="169"/>
      <c r="AR14" s="169"/>
      <c r="AS14" s="169"/>
      <c r="AT14" s="169"/>
      <c r="AU14" s="169"/>
      <c r="AV14" s="17" t="s">
        <v>319</v>
      </c>
      <c r="AW14" s="58" t="s">
        <v>295</v>
      </c>
      <c r="AX14" s="59">
        <v>43677</v>
      </c>
      <c r="AY14" s="17" t="s">
        <v>324</v>
      </c>
      <c r="AZ14" s="155"/>
      <c r="BA14" s="155"/>
    </row>
    <row r="15" spans="2:53" ht="153" customHeight="1" thickBot="1" x14ac:dyDescent="0.3">
      <c r="B15" s="173"/>
      <c r="C15" s="175"/>
      <c r="D15" s="175"/>
      <c r="E15" s="175"/>
      <c r="F15" s="181"/>
      <c r="G15" s="17" t="s">
        <v>322</v>
      </c>
      <c r="H15" s="177"/>
      <c r="I15" s="169"/>
      <c r="J15" s="179"/>
      <c r="K15" s="185"/>
      <c r="L15" s="179"/>
      <c r="M15" s="169"/>
      <c r="N15" s="169"/>
      <c r="O15" s="18" t="s">
        <v>305</v>
      </c>
      <c r="P15" s="16" t="s">
        <v>177</v>
      </c>
      <c r="Q15" s="42">
        <f t="shared" si="1"/>
        <v>15</v>
      </c>
      <c r="R15" s="16" t="s">
        <v>179</v>
      </c>
      <c r="S15" s="42">
        <f t="shared" si="2"/>
        <v>15</v>
      </c>
      <c r="T15" s="16" t="s">
        <v>181</v>
      </c>
      <c r="U15" s="42">
        <f t="shared" si="3"/>
        <v>15</v>
      </c>
      <c r="V15" s="16" t="s">
        <v>183</v>
      </c>
      <c r="W15" s="42">
        <f t="shared" si="4"/>
        <v>15</v>
      </c>
      <c r="X15" s="16" t="s">
        <v>186</v>
      </c>
      <c r="Y15" s="42">
        <f t="shared" si="5"/>
        <v>15</v>
      </c>
      <c r="Z15" s="18" t="s">
        <v>188</v>
      </c>
      <c r="AA15" s="42">
        <f t="shared" si="6"/>
        <v>15</v>
      </c>
      <c r="AB15" s="16" t="s">
        <v>189</v>
      </c>
      <c r="AC15" s="42">
        <f t="shared" si="7"/>
        <v>10</v>
      </c>
      <c r="AD15" s="42">
        <f t="shared" si="0"/>
        <v>100</v>
      </c>
      <c r="AE15" s="18" t="s">
        <v>342</v>
      </c>
      <c r="AF15" s="42" t="str">
        <f t="shared" si="8"/>
        <v>Fuerte</v>
      </c>
      <c r="AG15" s="16" t="s">
        <v>194</v>
      </c>
      <c r="AH15" s="42" t="e">
        <f>#VALUE!</f>
        <v>#VALUE!</v>
      </c>
      <c r="AI15" s="42" t="e">
        <f t="shared" si="10"/>
        <v>#VALUE!</v>
      </c>
      <c r="AJ15" s="169"/>
      <c r="AK15" s="183"/>
      <c r="AL15" s="179"/>
      <c r="AM15" s="179"/>
      <c r="AN15" s="169"/>
      <c r="AO15" s="169"/>
      <c r="AP15" s="169"/>
      <c r="AQ15" s="169"/>
      <c r="AR15" s="169"/>
      <c r="AS15" s="169"/>
      <c r="AT15" s="169"/>
      <c r="AU15" s="169"/>
      <c r="AV15" s="17" t="s">
        <v>318</v>
      </c>
      <c r="AW15" s="58" t="s">
        <v>295</v>
      </c>
      <c r="AX15" s="59">
        <v>43585</v>
      </c>
      <c r="AY15" s="58" t="s">
        <v>325</v>
      </c>
      <c r="AZ15" s="156"/>
      <c r="BA15" s="156"/>
    </row>
    <row r="16" spans="2:53" ht="123" customHeight="1" thickBot="1" x14ac:dyDescent="0.3">
      <c r="B16" s="80">
        <v>3</v>
      </c>
      <c r="C16" s="81" t="s">
        <v>290</v>
      </c>
      <c r="D16" s="81" t="s">
        <v>308</v>
      </c>
      <c r="E16" s="81" t="s">
        <v>326</v>
      </c>
      <c r="F16" s="82" t="s">
        <v>15</v>
      </c>
      <c r="G16" s="53" t="s">
        <v>353</v>
      </c>
      <c r="H16" s="83" t="s">
        <v>327</v>
      </c>
      <c r="I16" s="64" t="str">
        <f>'Calificación probabilidad'!E41</f>
        <v>4-Probable</v>
      </c>
      <c r="J16" s="65" t="str">
        <f t="shared" ref="J16:J27" si="11">MID(I16,1,1)</f>
        <v>4</v>
      </c>
      <c r="K16" s="56">
        <f>VALUE(IF(L16="Catastrofico",5,IF(L16="Mayor",4,IF(L16="Moderado",3,IF(L16="Menor",2,IF(L16="Insignificante",1,0))))))</f>
        <v>3</v>
      </c>
      <c r="L16" s="65" t="s">
        <v>38</v>
      </c>
      <c r="M16" s="64">
        <f t="shared" ref="M16:M27" si="12">VALUE(CONCATENATE(J16,K16))</f>
        <v>43</v>
      </c>
      <c r="N16" s="64" t="str">
        <f>VLOOKUP(M16,Hoja2!$D$25:$E$67,2,0)</f>
        <v>12-Alta</v>
      </c>
      <c r="O16" s="84" t="s">
        <v>328</v>
      </c>
      <c r="P16" s="85" t="s">
        <v>177</v>
      </c>
      <c r="Q16" s="86">
        <f t="shared" si="1"/>
        <v>15</v>
      </c>
      <c r="R16" s="85" t="s">
        <v>179</v>
      </c>
      <c r="S16" s="86">
        <f t="shared" si="2"/>
        <v>15</v>
      </c>
      <c r="T16" s="85" t="s">
        <v>181</v>
      </c>
      <c r="U16" s="86">
        <f t="shared" si="3"/>
        <v>15</v>
      </c>
      <c r="V16" s="85" t="s">
        <v>183</v>
      </c>
      <c r="W16" s="86">
        <f t="shared" si="4"/>
        <v>15</v>
      </c>
      <c r="X16" s="85" t="s">
        <v>186</v>
      </c>
      <c r="Y16" s="86">
        <f t="shared" si="5"/>
        <v>15</v>
      </c>
      <c r="Z16" s="84" t="s">
        <v>188</v>
      </c>
      <c r="AA16" s="86">
        <f t="shared" si="6"/>
        <v>15</v>
      </c>
      <c r="AB16" s="85" t="s">
        <v>189</v>
      </c>
      <c r="AC16" s="86">
        <f t="shared" si="7"/>
        <v>10</v>
      </c>
      <c r="AD16" s="86">
        <f t="shared" si="0"/>
        <v>100</v>
      </c>
      <c r="AE16" s="84" t="s">
        <v>329</v>
      </c>
      <c r="AF16" s="86" t="str">
        <f t="shared" si="8"/>
        <v>Fuerte</v>
      </c>
      <c r="AG16" s="85" t="s">
        <v>38</v>
      </c>
      <c r="AH16" s="86" t="e">
        <f>#VALUE!</f>
        <v>#VALUE!</v>
      </c>
      <c r="AI16" s="86" t="e">
        <f t="shared" si="10"/>
        <v>#VALUE!</v>
      </c>
      <c r="AJ16" s="64" t="e">
        <f>AVERAGE(AI16:AI16)</f>
        <v>#VALUE!</v>
      </c>
      <c r="AK16" s="64" t="e">
        <f>IF(AJ16&lt;50,"Débil",IF(AND(AJ16&gt;=50,AJ16&lt;99),"Moderado",IF(AJ16=100,"Fuerte",)))</f>
        <v>#VALUE!</v>
      </c>
      <c r="AL16" s="65" t="s">
        <v>257</v>
      </c>
      <c r="AM16" s="65" t="s">
        <v>257</v>
      </c>
      <c r="AN16" s="64" t="e">
        <f t="shared" ref="AN16:AN27" si="13">VALUE(IF(AND(AK16="Fuerte",AL16="Directamente"),J16-2,IF(AND(AK16="Fuerte",AL16="No disminuye"),J16,IF(AND(AK16="Moderado",AL16="directamente"),J16-1,IF(AND(AK16="Moderado",AL16="no disminuye"),J16,J16)))))</f>
        <v>#VALUE!</v>
      </c>
      <c r="AO16" s="64" t="e">
        <f>IF(AN16&lt;1,Hoja2!H29,AN16)</f>
        <v>#VALUE!</v>
      </c>
      <c r="AP16" s="64" t="e">
        <f>IF(AO16=1,Hoja2!$H$3,IF(AO16=2,Hoja2!$H$4,IF(AO16=3,Hoja2!$H$5,IF(AO16=4,Hoja2!$H$6,IF(AO16=5,Hoja2!$H$7,0)))))</f>
        <v>#VALUE!</v>
      </c>
      <c r="AQ16" s="64" t="e">
        <f t="shared" ref="AQ16:AQ27" si="14">VALUE(IF(AND(AK16="Fuerte",AM16="Directamente"),K16-2,IF(AND(AK16="Fuerte",AM16="indirectamente"),K16-1,IF(AND(AK16="Fuerte",AM16="No disminuye"),K16,IF(AND(AK16="Moderado",AM16="directamente"),K16-1,IF(AND(AK16="Moderado",AM16="indirectamente"),K16,IF(AND(AK16="Moderado",AM16="no disminuye"),K16,K16)))))))</f>
        <v>#VALUE!</v>
      </c>
      <c r="AR16" s="64" t="e">
        <f>IF(AQ16&lt;1,Hoja2!N29,AQ16)</f>
        <v>#VALUE!</v>
      </c>
      <c r="AS16" s="64" t="e">
        <f>IF(AR16=1,Hoja2!$N$3,IF(AR16=2,Hoja2!$N$4,IF(AR16=3,Hoja2!$N$5,IF(AR16=4,Hoja2!$N$6,IF(AR16=5,Hoja2!$N$7,0)))))</f>
        <v>#VALUE!</v>
      </c>
      <c r="AT16" s="64" t="e">
        <f t="shared" ref="AT16:AT27" si="15">VALUE(CONCATENATE(AO16,AR16))</f>
        <v>#VALUE!</v>
      </c>
      <c r="AU16" s="64" t="e">
        <f>VLOOKUP(AT16,Hoja2!$D$25:$E$49,2,0)</f>
        <v>#VALUE!</v>
      </c>
      <c r="AV16" s="53" t="s">
        <v>347</v>
      </c>
      <c r="AW16" s="87" t="s">
        <v>294</v>
      </c>
      <c r="AX16" s="88">
        <v>43676</v>
      </c>
      <c r="AY16" s="87" t="s">
        <v>330</v>
      </c>
      <c r="AZ16" s="66" t="s">
        <v>350</v>
      </c>
      <c r="BA16" s="66" t="s">
        <v>354</v>
      </c>
    </row>
    <row r="17" spans="1:53" ht="109.5" customHeight="1" thickBot="1" x14ac:dyDescent="0.3">
      <c r="A17" s="61"/>
      <c r="B17" s="172">
        <v>4</v>
      </c>
      <c r="C17" s="174" t="s">
        <v>290</v>
      </c>
      <c r="D17" s="174" t="s">
        <v>360</v>
      </c>
      <c r="E17" s="174" t="s">
        <v>361</v>
      </c>
      <c r="F17" s="178" t="s">
        <v>123</v>
      </c>
      <c r="G17" s="70" t="s">
        <v>362</v>
      </c>
      <c r="H17" s="176" t="s">
        <v>372</v>
      </c>
      <c r="I17" s="178" t="s">
        <v>69</v>
      </c>
      <c r="J17" s="107" t="str">
        <f t="shared" si="11"/>
        <v>3</v>
      </c>
      <c r="K17" s="107">
        <v>5</v>
      </c>
      <c r="L17" s="168" t="s">
        <v>102</v>
      </c>
      <c r="M17" s="105">
        <f t="shared" si="12"/>
        <v>35</v>
      </c>
      <c r="N17" s="214" t="s">
        <v>127</v>
      </c>
      <c r="O17" s="73" t="s">
        <v>374</v>
      </c>
      <c r="P17" s="28" t="s">
        <v>177</v>
      </c>
      <c r="Q17" s="29"/>
      <c r="R17" s="28" t="s">
        <v>179</v>
      </c>
      <c r="S17" s="29"/>
      <c r="T17" s="28" t="s">
        <v>181</v>
      </c>
      <c r="U17" s="29"/>
      <c r="V17" s="28" t="s">
        <v>183</v>
      </c>
      <c r="W17" s="29">
        <v>15</v>
      </c>
      <c r="X17" s="28" t="s">
        <v>186</v>
      </c>
      <c r="Y17" s="29">
        <v>15</v>
      </c>
      <c r="Z17" s="50" t="s">
        <v>188</v>
      </c>
      <c r="AA17" s="29"/>
      <c r="AB17" s="28" t="s">
        <v>189</v>
      </c>
      <c r="AC17" s="29">
        <f t="shared" si="7"/>
        <v>10</v>
      </c>
      <c r="AD17" s="29">
        <v>100</v>
      </c>
      <c r="AE17" s="106" t="s">
        <v>374</v>
      </c>
      <c r="AF17" s="86" t="str">
        <f t="shared" si="8"/>
        <v>Fuerte</v>
      </c>
      <c r="AG17" s="29" t="s">
        <v>38</v>
      </c>
      <c r="AH17" s="29" t="s">
        <v>38</v>
      </c>
      <c r="AI17" s="28"/>
      <c r="AJ17" s="28"/>
      <c r="AK17" s="168" t="s">
        <v>38</v>
      </c>
      <c r="AL17" s="168" t="s">
        <v>257</v>
      </c>
      <c r="AM17" s="168" t="s">
        <v>257</v>
      </c>
      <c r="AN17" s="105">
        <f t="shared" si="13"/>
        <v>2</v>
      </c>
      <c r="AO17" s="105">
        <f>IF(AN17&lt;1,Hoja2!H30,AN17)</f>
        <v>2</v>
      </c>
      <c r="AP17" s="178" t="str">
        <f>IF(AO17=1,Hoja2!$H$3,IF(AO17=2,Hoja2!$H$4,IF(AO17=3,Hoja2!$H$5,IF(AO17=4,Hoja2!$H$6,IF(AO17=5,Hoja2!$H$7,0)))))</f>
        <v>2-Improbable</v>
      </c>
      <c r="AQ17" s="105">
        <f t="shared" si="14"/>
        <v>4</v>
      </c>
      <c r="AR17" s="105">
        <f>IF(AQ17&lt;1,Hoja2!N30,AQ17)</f>
        <v>4</v>
      </c>
      <c r="AS17" s="178" t="str">
        <f>IF(AR17=1,Hoja2!$N$3,IF(AR17=2,Hoja2!$N$4,IF(AR17=3,Hoja2!$N$5,IF(AR17=4,Hoja2!$N$6,IF(AR17=5,Hoja2!$N$7,0)))))</f>
        <v>4-Mayor</v>
      </c>
      <c r="AT17" s="105">
        <f t="shared" si="15"/>
        <v>24</v>
      </c>
      <c r="AU17" s="217" t="str">
        <f>VLOOKUP(AT17,Hoja2!$D$25:$E$49,2,0)</f>
        <v>8-Alta</v>
      </c>
      <c r="AV17" s="50" t="s">
        <v>383</v>
      </c>
      <c r="AW17" s="28" t="s">
        <v>294</v>
      </c>
      <c r="AX17" s="30" t="s">
        <v>384</v>
      </c>
      <c r="AY17" s="28" t="s">
        <v>385</v>
      </c>
      <c r="AZ17" s="174" t="s">
        <v>386</v>
      </c>
      <c r="BA17" s="152" t="s">
        <v>387</v>
      </c>
    </row>
    <row r="18" spans="1:53" ht="60.75" thickBot="1" x14ac:dyDescent="0.3">
      <c r="A18" s="61"/>
      <c r="B18" s="173"/>
      <c r="C18" s="175"/>
      <c r="D18" s="175"/>
      <c r="E18" s="175"/>
      <c r="F18" s="179"/>
      <c r="G18" s="71" t="s">
        <v>363</v>
      </c>
      <c r="H18" s="177"/>
      <c r="I18" s="179"/>
      <c r="J18" s="107" t="str">
        <f t="shared" si="11"/>
        <v/>
      </c>
      <c r="K18" s="107">
        <f>VALUE(IF(L18="Catastrofico",5,IF(L18="Mayor",4,IF(L18="Moderado",3,IF(L18="Menor",2,IF(L18="Insignificante",1,0))))))</f>
        <v>0</v>
      </c>
      <c r="L18" s="169"/>
      <c r="M18" s="105">
        <f t="shared" si="12"/>
        <v>0</v>
      </c>
      <c r="N18" s="215"/>
      <c r="O18" s="17" t="s">
        <v>375</v>
      </c>
      <c r="P18" s="16" t="s">
        <v>177</v>
      </c>
      <c r="Q18" s="42"/>
      <c r="R18" s="16" t="s">
        <v>179</v>
      </c>
      <c r="S18" s="42"/>
      <c r="T18" s="16" t="s">
        <v>181</v>
      </c>
      <c r="U18" s="42"/>
      <c r="V18" s="16" t="s">
        <v>183</v>
      </c>
      <c r="W18" s="42">
        <v>15</v>
      </c>
      <c r="X18" s="16" t="s">
        <v>186</v>
      </c>
      <c r="Y18" s="42">
        <v>15</v>
      </c>
      <c r="Z18" s="18" t="s">
        <v>188</v>
      </c>
      <c r="AA18" s="42"/>
      <c r="AB18" s="16" t="s">
        <v>189</v>
      </c>
      <c r="AC18" s="42"/>
      <c r="AD18" s="42">
        <v>100</v>
      </c>
      <c r="AE18" s="17" t="s">
        <v>375</v>
      </c>
      <c r="AF18" s="86" t="str">
        <f t="shared" si="8"/>
        <v>Fuerte</v>
      </c>
      <c r="AG18" s="42" t="s">
        <v>38</v>
      </c>
      <c r="AH18" s="42" t="s">
        <v>38</v>
      </c>
      <c r="AI18" s="16"/>
      <c r="AJ18" s="16"/>
      <c r="AK18" s="169"/>
      <c r="AL18" s="169"/>
      <c r="AM18" s="169"/>
      <c r="AN18" s="105" t="e">
        <f t="shared" si="13"/>
        <v>#VALUE!</v>
      </c>
      <c r="AO18" s="105" t="e">
        <f>IF(AN18&lt;1,Hoja2!H31,AN18)</f>
        <v>#VALUE!</v>
      </c>
      <c r="AP18" s="179"/>
      <c r="AQ18" s="105">
        <f t="shared" si="14"/>
        <v>0</v>
      </c>
      <c r="AR18" s="105">
        <f>IF(AQ18&lt;1,Hoja2!N31,AQ18)</f>
        <v>0</v>
      </c>
      <c r="AS18" s="179"/>
      <c r="AT18" s="105" t="e">
        <f t="shared" si="15"/>
        <v>#VALUE!</v>
      </c>
      <c r="AU18" s="218"/>
      <c r="AV18" s="18" t="s">
        <v>388</v>
      </c>
      <c r="AW18" s="16" t="s">
        <v>294</v>
      </c>
      <c r="AX18" s="17" t="s">
        <v>384</v>
      </c>
      <c r="AY18" s="16" t="s">
        <v>389</v>
      </c>
      <c r="AZ18" s="175"/>
      <c r="BA18" s="221"/>
    </row>
    <row r="19" spans="1:53" ht="60.75" thickBot="1" x14ac:dyDescent="0.3">
      <c r="A19" s="61"/>
      <c r="B19" s="173"/>
      <c r="C19" s="175"/>
      <c r="D19" s="175"/>
      <c r="E19" s="175"/>
      <c r="F19" s="179"/>
      <c r="G19" s="71" t="s">
        <v>364</v>
      </c>
      <c r="H19" s="177"/>
      <c r="I19" s="179"/>
      <c r="J19" s="107" t="str">
        <f t="shared" si="11"/>
        <v/>
      </c>
      <c r="K19" s="107">
        <f>VALUE(IF(L19="Catastrofico",5,IF(L19="Mayor",4,IF(L19="Moderado",3,IF(L19="Menor",2,IF(L19="Insignificante",1,0))))))</f>
        <v>0</v>
      </c>
      <c r="L19" s="169"/>
      <c r="M19" s="105">
        <f t="shared" si="12"/>
        <v>0</v>
      </c>
      <c r="N19" s="215"/>
      <c r="O19" s="58" t="s">
        <v>376</v>
      </c>
      <c r="P19" s="16" t="s">
        <v>177</v>
      </c>
      <c r="Q19" s="42"/>
      <c r="R19" s="16" t="s">
        <v>179</v>
      </c>
      <c r="S19" s="42"/>
      <c r="T19" s="16" t="s">
        <v>181</v>
      </c>
      <c r="U19" s="42"/>
      <c r="V19" s="16" t="s">
        <v>183</v>
      </c>
      <c r="W19" s="42">
        <v>15</v>
      </c>
      <c r="X19" s="16" t="s">
        <v>186</v>
      </c>
      <c r="Y19" s="42">
        <v>15</v>
      </c>
      <c r="Z19" s="18" t="s">
        <v>188</v>
      </c>
      <c r="AA19" s="42"/>
      <c r="AB19" s="16" t="s">
        <v>189</v>
      </c>
      <c r="AC19" s="42"/>
      <c r="AD19" s="42">
        <v>100</v>
      </c>
      <c r="AE19" s="17" t="s">
        <v>376</v>
      </c>
      <c r="AF19" s="86" t="str">
        <f t="shared" si="8"/>
        <v>Fuerte</v>
      </c>
      <c r="AG19" s="42" t="s">
        <v>38</v>
      </c>
      <c r="AH19" s="42" t="s">
        <v>38</v>
      </c>
      <c r="AI19" s="16"/>
      <c r="AJ19" s="16"/>
      <c r="AK19" s="169"/>
      <c r="AL19" s="169"/>
      <c r="AM19" s="169"/>
      <c r="AN19" s="105" t="e">
        <f t="shared" si="13"/>
        <v>#VALUE!</v>
      </c>
      <c r="AO19" s="105" t="e">
        <f>IF(AN19&lt;1,Hoja2!H32,AN19)</f>
        <v>#VALUE!</v>
      </c>
      <c r="AP19" s="179"/>
      <c r="AQ19" s="105">
        <f t="shared" si="14"/>
        <v>0</v>
      </c>
      <c r="AR19" s="105">
        <f>IF(AQ19&lt;1,Hoja2!N32,AQ19)</f>
        <v>0</v>
      </c>
      <c r="AS19" s="179"/>
      <c r="AT19" s="105" t="e">
        <f t="shared" si="15"/>
        <v>#VALUE!</v>
      </c>
      <c r="AU19" s="218"/>
      <c r="AV19" s="18" t="s">
        <v>390</v>
      </c>
      <c r="AW19" s="16" t="s">
        <v>294</v>
      </c>
      <c r="AX19" s="17" t="s">
        <v>384</v>
      </c>
      <c r="AY19" s="16" t="s">
        <v>385</v>
      </c>
      <c r="AZ19" s="175"/>
      <c r="BA19" s="221"/>
    </row>
    <row r="20" spans="1:53" ht="105.75" thickBot="1" x14ac:dyDescent="0.3">
      <c r="A20" s="61"/>
      <c r="B20" s="173"/>
      <c r="C20" s="175"/>
      <c r="D20" s="175"/>
      <c r="E20" s="175"/>
      <c r="F20" s="179"/>
      <c r="G20" s="207" t="s">
        <v>365</v>
      </c>
      <c r="H20" s="177"/>
      <c r="I20" s="179"/>
      <c r="J20" s="107" t="str">
        <f t="shared" si="11"/>
        <v/>
      </c>
      <c r="K20" s="107">
        <f>VALUE(IF(L20="Catastrofico",5,IF(L20="Mayor",4,IF(L20="Moderado",3,IF(L20="Menor",2,IF(L20="Insignificante",1,0))))))</f>
        <v>0</v>
      </c>
      <c r="L20" s="169"/>
      <c r="M20" s="105">
        <f t="shared" si="12"/>
        <v>0</v>
      </c>
      <c r="N20" s="215"/>
      <c r="O20" s="17" t="s">
        <v>377</v>
      </c>
      <c r="P20" s="16" t="s">
        <v>177</v>
      </c>
      <c r="Q20" s="42"/>
      <c r="R20" s="16" t="s">
        <v>179</v>
      </c>
      <c r="S20" s="42"/>
      <c r="T20" s="16" t="s">
        <v>181</v>
      </c>
      <c r="U20" s="42"/>
      <c r="V20" s="16" t="s">
        <v>183</v>
      </c>
      <c r="W20" s="42">
        <v>15</v>
      </c>
      <c r="X20" s="16" t="s">
        <v>186</v>
      </c>
      <c r="Y20" s="42">
        <v>15</v>
      </c>
      <c r="Z20" s="18" t="s">
        <v>188</v>
      </c>
      <c r="AA20" s="42"/>
      <c r="AB20" s="16" t="s">
        <v>189</v>
      </c>
      <c r="AC20" s="42"/>
      <c r="AD20" s="42">
        <v>100</v>
      </c>
      <c r="AE20" s="17" t="s">
        <v>377</v>
      </c>
      <c r="AF20" s="86" t="str">
        <f t="shared" si="8"/>
        <v>Fuerte</v>
      </c>
      <c r="AG20" s="42" t="s">
        <v>38</v>
      </c>
      <c r="AH20" s="42" t="s">
        <v>38</v>
      </c>
      <c r="AI20" s="16"/>
      <c r="AJ20" s="16"/>
      <c r="AK20" s="169"/>
      <c r="AL20" s="169"/>
      <c r="AM20" s="169"/>
      <c r="AN20" s="105" t="e">
        <f t="shared" si="13"/>
        <v>#VALUE!</v>
      </c>
      <c r="AO20" s="105" t="e">
        <f>IF(AN20&lt;1,Hoja2!H33,AN20)</f>
        <v>#VALUE!</v>
      </c>
      <c r="AP20" s="179"/>
      <c r="AQ20" s="105">
        <f t="shared" si="14"/>
        <v>0</v>
      </c>
      <c r="AR20" s="105">
        <f>IF(AQ20&lt;1,Hoja2!N33,AQ20)</f>
        <v>0</v>
      </c>
      <c r="AS20" s="179"/>
      <c r="AT20" s="105" t="e">
        <f t="shared" si="15"/>
        <v>#VALUE!</v>
      </c>
      <c r="AU20" s="218"/>
      <c r="AV20" s="205" t="s">
        <v>391</v>
      </c>
      <c r="AW20" s="179" t="s">
        <v>294</v>
      </c>
      <c r="AX20" s="125" t="s">
        <v>384</v>
      </c>
      <c r="AY20" s="125" t="s">
        <v>392</v>
      </c>
      <c r="AZ20" s="175"/>
      <c r="BA20" s="221"/>
    </row>
    <row r="21" spans="1:53" ht="60.75" thickBot="1" x14ac:dyDescent="0.3">
      <c r="A21" s="61"/>
      <c r="B21" s="195"/>
      <c r="C21" s="199"/>
      <c r="D21" s="199"/>
      <c r="E21" s="199"/>
      <c r="F21" s="210"/>
      <c r="G21" s="208"/>
      <c r="H21" s="203"/>
      <c r="I21" s="210"/>
      <c r="J21" s="107" t="str">
        <f t="shared" si="11"/>
        <v/>
      </c>
      <c r="K21" s="107">
        <f>VALUE(IF(L21="Catastrofico",5,IF(L21="Mayor",4,IF(L21="Moderado",3,IF(L21="Menor",2,IF(L21="Insignificante",1,0))))))</f>
        <v>0</v>
      </c>
      <c r="L21" s="212"/>
      <c r="M21" s="105">
        <f t="shared" si="12"/>
        <v>0</v>
      </c>
      <c r="N21" s="216"/>
      <c r="O21" s="75" t="s">
        <v>378</v>
      </c>
      <c r="P21" s="89" t="s">
        <v>177</v>
      </c>
      <c r="Q21" s="76"/>
      <c r="R21" s="89" t="s">
        <v>179</v>
      </c>
      <c r="S21" s="76"/>
      <c r="T21" s="89" t="s">
        <v>181</v>
      </c>
      <c r="U21" s="76"/>
      <c r="V21" s="89" t="s">
        <v>183</v>
      </c>
      <c r="W21" s="76">
        <v>15</v>
      </c>
      <c r="X21" s="89" t="s">
        <v>186</v>
      </c>
      <c r="Y21" s="76">
        <v>15</v>
      </c>
      <c r="Z21" s="79" t="s">
        <v>188</v>
      </c>
      <c r="AA21" s="76"/>
      <c r="AB21" s="77" t="s">
        <v>189</v>
      </c>
      <c r="AC21" s="76"/>
      <c r="AD21" s="76">
        <v>100</v>
      </c>
      <c r="AE21" s="75" t="s">
        <v>378</v>
      </c>
      <c r="AF21" s="86" t="str">
        <f t="shared" si="8"/>
        <v>Fuerte</v>
      </c>
      <c r="AG21" s="78" t="s">
        <v>38</v>
      </c>
      <c r="AH21" s="78" t="s">
        <v>38</v>
      </c>
      <c r="AI21" s="77"/>
      <c r="AJ21" s="77"/>
      <c r="AK21" s="212"/>
      <c r="AL21" s="212"/>
      <c r="AM21" s="212"/>
      <c r="AN21" s="105" t="e">
        <f t="shared" si="13"/>
        <v>#VALUE!</v>
      </c>
      <c r="AO21" s="105" t="e">
        <f>IF(AN21&lt;1,Hoja2!H34,AN21)</f>
        <v>#VALUE!</v>
      </c>
      <c r="AP21" s="210"/>
      <c r="AQ21" s="105">
        <f t="shared" si="14"/>
        <v>0</v>
      </c>
      <c r="AR21" s="105">
        <f>IF(AQ21&lt;1,Hoja2!N34,AQ21)</f>
        <v>0</v>
      </c>
      <c r="AS21" s="210"/>
      <c r="AT21" s="105" t="e">
        <f t="shared" si="15"/>
        <v>#VALUE!</v>
      </c>
      <c r="AU21" s="219"/>
      <c r="AV21" s="206"/>
      <c r="AW21" s="210"/>
      <c r="AX21" s="223"/>
      <c r="AY21" s="223"/>
      <c r="AZ21" s="199"/>
      <c r="BA21" s="222"/>
    </row>
    <row r="22" spans="1:53" ht="60.75" thickBot="1" x14ac:dyDescent="0.3">
      <c r="A22" s="61"/>
      <c r="B22" s="196">
        <v>5</v>
      </c>
      <c r="C22" s="200" t="s">
        <v>290</v>
      </c>
      <c r="D22" s="209" t="s">
        <v>366</v>
      </c>
      <c r="E22" s="209" t="s">
        <v>367</v>
      </c>
      <c r="F22" s="211" t="s">
        <v>123</v>
      </c>
      <c r="G22" s="54" t="s">
        <v>368</v>
      </c>
      <c r="H22" s="204" t="s">
        <v>373</v>
      </c>
      <c r="I22" s="211" t="s">
        <v>69</v>
      </c>
      <c r="J22" s="107" t="str">
        <f t="shared" si="11"/>
        <v>3</v>
      </c>
      <c r="K22" s="107">
        <v>5</v>
      </c>
      <c r="L22" s="213" t="s">
        <v>102</v>
      </c>
      <c r="M22" s="105">
        <f t="shared" si="12"/>
        <v>35</v>
      </c>
      <c r="N22" s="213" t="s">
        <v>127</v>
      </c>
      <c r="O22" s="117" t="s">
        <v>379</v>
      </c>
      <c r="P22" s="118" t="s">
        <v>177</v>
      </c>
      <c r="Q22" s="116"/>
      <c r="R22" s="118" t="s">
        <v>179</v>
      </c>
      <c r="S22" s="116"/>
      <c r="T22" s="118" t="s">
        <v>181</v>
      </c>
      <c r="U22" s="116"/>
      <c r="V22" s="118" t="s">
        <v>183</v>
      </c>
      <c r="W22" s="116"/>
      <c r="X22" s="118" t="s">
        <v>186</v>
      </c>
      <c r="Y22" s="116"/>
      <c r="Z22" s="54" t="s">
        <v>188</v>
      </c>
      <c r="AA22" s="54"/>
      <c r="AB22" s="54" t="s">
        <v>189</v>
      </c>
      <c r="AC22" s="116"/>
      <c r="AD22" s="116">
        <v>100</v>
      </c>
      <c r="AE22" s="117" t="s">
        <v>379</v>
      </c>
      <c r="AF22" s="86" t="str">
        <f t="shared" si="8"/>
        <v>Fuerte</v>
      </c>
      <c r="AG22" s="121" t="s">
        <v>38</v>
      </c>
      <c r="AH22" s="121" t="s">
        <v>38</v>
      </c>
      <c r="AI22" s="115"/>
      <c r="AJ22" s="115"/>
      <c r="AK22" s="213" t="s">
        <v>38</v>
      </c>
      <c r="AL22" s="213" t="s">
        <v>257</v>
      </c>
      <c r="AM22" s="213" t="s">
        <v>257</v>
      </c>
      <c r="AN22" s="105">
        <f t="shared" si="13"/>
        <v>2</v>
      </c>
      <c r="AO22" s="105">
        <f>IF(AN22&lt;1,Hoja2!H35,AN22)</f>
        <v>2</v>
      </c>
      <c r="AP22" s="211" t="s">
        <v>69</v>
      </c>
      <c r="AQ22" s="105">
        <f t="shared" si="14"/>
        <v>4</v>
      </c>
      <c r="AR22" s="105">
        <f>IF(AQ22&lt;1,Hoja2!N35,AQ22)</f>
        <v>4</v>
      </c>
      <c r="AS22" s="211" t="str">
        <f>IF(AR22=1,Hoja2!$N$3,IF(AR22=2,Hoja2!$N$4,IF(AR22=3,Hoja2!$N$5,IF(AR22=4,Hoja2!$N$6,IF(AR22=5,Hoja2!$N$7,0)))))</f>
        <v>4-Mayor</v>
      </c>
      <c r="AT22" s="105">
        <f t="shared" si="15"/>
        <v>24</v>
      </c>
      <c r="AU22" s="220" t="str">
        <f>VLOOKUP(AT22,Hoja2!$D$25:$E$49,2,0)</f>
        <v>8-Alta</v>
      </c>
      <c r="AV22" s="117" t="s">
        <v>393</v>
      </c>
      <c r="AW22" s="115" t="s">
        <v>294</v>
      </c>
      <c r="AX22" s="54" t="s">
        <v>384</v>
      </c>
      <c r="AY22" s="115" t="s">
        <v>389</v>
      </c>
      <c r="AZ22" s="209" t="s">
        <v>386</v>
      </c>
      <c r="BA22" s="224" t="s">
        <v>394</v>
      </c>
    </row>
    <row r="23" spans="1:53" ht="90.75" thickBot="1" x14ac:dyDescent="0.3">
      <c r="A23" s="61"/>
      <c r="B23" s="197"/>
      <c r="C23" s="201"/>
      <c r="D23" s="175"/>
      <c r="E23" s="175"/>
      <c r="F23" s="179"/>
      <c r="G23" s="17" t="s">
        <v>369</v>
      </c>
      <c r="H23" s="205"/>
      <c r="I23" s="179"/>
      <c r="J23" s="107" t="str">
        <f t="shared" si="11"/>
        <v/>
      </c>
      <c r="K23" s="107">
        <f>VALUE(IF(L23="Catastrofico",5,IF(L23="Mayor",4,IF(L23="Moderado",3,IF(L23="Menor",2,IF(L23="Insignificante",1,0))))))</f>
        <v>0</v>
      </c>
      <c r="L23" s="169"/>
      <c r="M23" s="105">
        <f t="shared" si="12"/>
        <v>0</v>
      </c>
      <c r="N23" s="169"/>
      <c r="O23" s="18" t="s">
        <v>380</v>
      </c>
      <c r="P23" s="58" t="s">
        <v>177</v>
      </c>
      <c r="Q23" s="42"/>
      <c r="R23" s="58" t="s">
        <v>179</v>
      </c>
      <c r="S23" s="42"/>
      <c r="T23" s="58" t="s">
        <v>181</v>
      </c>
      <c r="U23" s="42"/>
      <c r="V23" s="58" t="s">
        <v>183</v>
      </c>
      <c r="W23" s="42"/>
      <c r="X23" s="58" t="s">
        <v>186</v>
      </c>
      <c r="Y23" s="42"/>
      <c r="Z23" s="17" t="s">
        <v>188</v>
      </c>
      <c r="AA23" s="17"/>
      <c r="AB23" s="17" t="s">
        <v>189</v>
      </c>
      <c r="AC23" s="42"/>
      <c r="AD23" s="42">
        <v>100</v>
      </c>
      <c r="AE23" s="18" t="s">
        <v>380</v>
      </c>
      <c r="AF23" s="86" t="str">
        <f t="shared" si="8"/>
        <v>Fuerte</v>
      </c>
      <c r="AG23" s="74" t="s">
        <v>38</v>
      </c>
      <c r="AH23" s="74" t="s">
        <v>38</v>
      </c>
      <c r="AI23" s="16"/>
      <c r="AJ23" s="16"/>
      <c r="AK23" s="169"/>
      <c r="AL23" s="169"/>
      <c r="AM23" s="169"/>
      <c r="AN23" s="105" t="e">
        <f t="shared" si="13"/>
        <v>#VALUE!</v>
      </c>
      <c r="AO23" s="105" t="e">
        <f>IF(AN23&lt;1,Hoja2!H36,AN23)</f>
        <v>#VALUE!</v>
      </c>
      <c r="AP23" s="179"/>
      <c r="AQ23" s="105">
        <f t="shared" si="14"/>
        <v>0</v>
      </c>
      <c r="AR23" s="105">
        <f>IF(AQ23&lt;1,Hoja2!N36,AQ23)</f>
        <v>0</v>
      </c>
      <c r="AS23" s="179"/>
      <c r="AT23" s="105" t="e">
        <f t="shared" si="15"/>
        <v>#VALUE!</v>
      </c>
      <c r="AU23" s="218"/>
      <c r="AV23" s="205" t="s">
        <v>395</v>
      </c>
      <c r="AW23" s="16" t="s">
        <v>294</v>
      </c>
      <c r="AX23" s="17" t="s">
        <v>384</v>
      </c>
      <c r="AY23" s="16" t="s">
        <v>385</v>
      </c>
      <c r="AZ23" s="175"/>
      <c r="BA23" s="221"/>
    </row>
    <row r="24" spans="1:53" ht="105.75" thickBot="1" x14ac:dyDescent="0.3">
      <c r="A24" s="61"/>
      <c r="B24" s="197"/>
      <c r="C24" s="201"/>
      <c r="D24" s="175"/>
      <c r="E24" s="175"/>
      <c r="F24" s="179"/>
      <c r="G24" s="71" t="s">
        <v>370</v>
      </c>
      <c r="H24" s="205"/>
      <c r="I24" s="179"/>
      <c r="J24" s="107" t="str">
        <f t="shared" si="11"/>
        <v/>
      </c>
      <c r="K24" s="107">
        <f>VALUE(IF(L24="Catastrofico",5,IF(L24="Mayor",4,IF(L24="Moderado",3,IF(L24="Menor",2,IF(L24="Insignificante",1,0))))))</f>
        <v>0</v>
      </c>
      <c r="L24" s="169"/>
      <c r="M24" s="105">
        <f t="shared" si="12"/>
        <v>0</v>
      </c>
      <c r="N24" s="169"/>
      <c r="O24" s="18" t="s">
        <v>381</v>
      </c>
      <c r="P24" s="58" t="s">
        <v>177</v>
      </c>
      <c r="Q24" s="42"/>
      <c r="R24" s="58" t="s">
        <v>179</v>
      </c>
      <c r="S24" s="42"/>
      <c r="T24" s="58" t="s">
        <v>181</v>
      </c>
      <c r="U24" s="42"/>
      <c r="V24" s="58" t="s">
        <v>183</v>
      </c>
      <c r="W24" s="42"/>
      <c r="X24" s="58" t="s">
        <v>186</v>
      </c>
      <c r="Y24" s="42"/>
      <c r="Z24" s="17" t="s">
        <v>188</v>
      </c>
      <c r="AA24" s="17"/>
      <c r="AB24" s="17" t="s">
        <v>189</v>
      </c>
      <c r="AC24" s="42"/>
      <c r="AD24" s="74">
        <v>100</v>
      </c>
      <c r="AE24" s="18" t="s">
        <v>381</v>
      </c>
      <c r="AF24" s="86" t="str">
        <f t="shared" si="8"/>
        <v>Fuerte</v>
      </c>
      <c r="AG24" s="74" t="s">
        <v>38</v>
      </c>
      <c r="AH24" s="74" t="s">
        <v>38</v>
      </c>
      <c r="AI24" s="16"/>
      <c r="AJ24" s="16"/>
      <c r="AK24" s="169"/>
      <c r="AL24" s="169"/>
      <c r="AM24" s="169"/>
      <c r="AN24" s="105" t="e">
        <f t="shared" si="13"/>
        <v>#VALUE!</v>
      </c>
      <c r="AO24" s="105" t="e">
        <f>IF(AN24&lt;1,Hoja2!H37,AN24)</f>
        <v>#VALUE!</v>
      </c>
      <c r="AP24" s="179"/>
      <c r="AQ24" s="105">
        <f t="shared" si="14"/>
        <v>0</v>
      </c>
      <c r="AR24" s="105">
        <f>IF(AQ24&lt;1,Hoja2!N37,AQ24)</f>
        <v>0</v>
      </c>
      <c r="AS24" s="179"/>
      <c r="AT24" s="105" t="e">
        <f t="shared" si="15"/>
        <v>#VALUE!</v>
      </c>
      <c r="AU24" s="218"/>
      <c r="AV24" s="205"/>
      <c r="AW24" s="16" t="s">
        <v>294</v>
      </c>
      <c r="AX24" s="17" t="s">
        <v>384</v>
      </c>
      <c r="AY24" s="16" t="s">
        <v>385</v>
      </c>
      <c r="AZ24" s="175"/>
      <c r="BA24" s="221"/>
    </row>
    <row r="25" spans="1:53" ht="45.75" thickBot="1" x14ac:dyDescent="0.3">
      <c r="A25" s="61"/>
      <c r="B25" s="198"/>
      <c r="C25" s="202"/>
      <c r="D25" s="199"/>
      <c r="E25" s="199"/>
      <c r="F25" s="210"/>
      <c r="G25" s="72" t="s">
        <v>371</v>
      </c>
      <c r="H25" s="206"/>
      <c r="I25" s="210"/>
      <c r="J25" s="107" t="str">
        <f t="shared" si="11"/>
        <v/>
      </c>
      <c r="K25" s="107">
        <f>VALUE(IF(L25="Catastrofico",5,IF(L25="Mayor",4,IF(L25="Moderado",3,IF(L25="Menor",2,IF(L25="Insignificante",1,0))))))</f>
        <v>0</v>
      </c>
      <c r="L25" s="212"/>
      <c r="M25" s="105">
        <f t="shared" si="12"/>
        <v>0</v>
      </c>
      <c r="N25" s="212"/>
      <c r="O25" s="75" t="s">
        <v>382</v>
      </c>
      <c r="P25" s="89" t="s">
        <v>177</v>
      </c>
      <c r="Q25" s="76"/>
      <c r="R25" s="89" t="s">
        <v>179</v>
      </c>
      <c r="S25" s="76"/>
      <c r="T25" s="89" t="s">
        <v>181</v>
      </c>
      <c r="U25" s="76"/>
      <c r="V25" s="89" t="s">
        <v>183</v>
      </c>
      <c r="W25" s="76"/>
      <c r="X25" s="89" t="s">
        <v>186</v>
      </c>
      <c r="Y25" s="76"/>
      <c r="Z25" s="79" t="s">
        <v>188</v>
      </c>
      <c r="AA25" s="79"/>
      <c r="AB25" s="79" t="s">
        <v>189</v>
      </c>
      <c r="AC25" s="76"/>
      <c r="AD25" s="77">
        <v>100</v>
      </c>
      <c r="AE25" s="75" t="s">
        <v>382</v>
      </c>
      <c r="AF25" s="86" t="str">
        <f t="shared" si="8"/>
        <v>Fuerte</v>
      </c>
      <c r="AG25" s="78" t="s">
        <v>38</v>
      </c>
      <c r="AH25" s="78" t="s">
        <v>38</v>
      </c>
      <c r="AI25" s="77"/>
      <c r="AJ25" s="77"/>
      <c r="AK25" s="212"/>
      <c r="AL25" s="212"/>
      <c r="AM25" s="212"/>
      <c r="AN25" s="105" t="e">
        <f t="shared" si="13"/>
        <v>#VALUE!</v>
      </c>
      <c r="AO25" s="105" t="e">
        <f>IF(AN25&lt;1,Hoja2!H38,AN25)</f>
        <v>#VALUE!</v>
      </c>
      <c r="AP25" s="210"/>
      <c r="AQ25" s="105">
        <f t="shared" si="14"/>
        <v>0</v>
      </c>
      <c r="AR25" s="105">
        <f>IF(AQ25&lt;1,Hoja2!N38,AQ25)</f>
        <v>0</v>
      </c>
      <c r="AS25" s="210"/>
      <c r="AT25" s="105" t="e">
        <f t="shared" si="15"/>
        <v>#VALUE!</v>
      </c>
      <c r="AU25" s="219"/>
      <c r="AV25" s="75" t="s">
        <v>396</v>
      </c>
      <c r="AW25" s="77" t="s">
        <v>397</v>
      </c>
      <c r="AX25" s="79" t="s">
        <v>384</v>
      </c>
      <c r="AY25" s="77" t="s">
        <v>398</v>
      </c>
      <c r="AZ25" s="199"/>
      <c r="BA25" s="222"/>
    </row>
    <row r="26" spans="1:53" ht="135.75" thickBot="1" x14ac:dyDescent="0.3">
      <c r="B26" s="90">
        <v>6</v>
      </c>
      <c r="C26" s="110" t="s">
        <v>290</v>
      </c>
      <c r="D26" s="110" t="s">
        <v>402</v>
      </c>
      <c r="E26" s="110" t="s">
        <v>403</v>
      </c>
      <c r="F26" s="111" t="s">
        <v>13</v>
      </c>
      <c r="G26" s="54" t="s">
        <v>404</v>
      </c>
      <c r="H26" s="109" t="s">
        <v>405</v>
      </c>
      <c r="I26" s="112" t="s">
        <v>406</v>
      </c>
      <c r="J26" s="113" t="str">
        <f t="shared" si="11"/>
        <v>3</v>
      </c>
      <c r="K26" s="108">
        <f>VALUE(IF(L26="Catastrofico",5,IF(L26="Mayor",4,IF(L26="Moderado",3,IF(L26="Menor",2,IF(L26="Insignificante",1,0))))))</f>
        <v>5</v>
      </c>
      <c r="L26" s="113" t="s">
        <v>40</v>
      </c>
      <c r="M26" s="114">
        <f t="shared" si="12"/>
        <v>35</v>
      </c>
      <c r="N26" s="114" t="str">
        <f>VLOOKUP(M26,Hoja2!$D$25:$E$49,2,0)</f>
        <v>15-Extrema</v>
      </c>
      <c r="O26" s="115" t="s">
        <v>407</v>
      </c>
      <c r="P26" s="115" t="s">
        <v>177</v>
      </c>
      <c r="Q26" s="116">
        <f t="shared" ref="Q26:Q31" si="16">IF(P26="asignado",15,0)</f>
        <v>15</v>
      </c>
      <c r="R26" s="115" t="s">
        <v>179</v>
      </c>
      <c r="S26" s="116">
        <f t="shared" ref="S26:S31" si="17">IF(R26="adecuado",15,0)</f>
        <v>15</v>
      </c>
      <c r="T26" s="115" t="s">
        <v>181</v>
      </c>
      <c r="U26" s="116">
        <f t="shared" ref="U26:U31" si="18">IF(T26="oportuna",15,0)</f>
        <v>15</v>
      </c>
      <c r="V26" s="115" t="s">
        <v>183</v>
      </c>
      <c r="W26" s="116">
        <f t="shared" ref="W26:W31" si="19">IF(V26="prevenir",15,IF(V26="detectar",10,0))</f>
        <v>15</v>
      </c>
      <c r="X26" s="115" t="s">
        <v>186</v>
      </c>
      <c r="Y26" s="116">
        <f t="shared" ref="Y26:Y31" si="20">IF(X26="confiable",15,0)</f>
        <v>15</v>
      </c>
      <c r="Z26" s="117" t="s">
        <v>188</v>
      </c>
      <c r="AA26" s="116">
        <f t="shared" ref="AA26:AA31" si="21">IF(Z26="Se investigan y resuelven oportunamente ",15,0)</f>
        <v>15</v>
      </c>
      <c r="AB26" s="115" t="s">
        <v>189</v>
      </c>
      <c r="AC26" s="116">
        <f t="shared" ref="AC26:AC31" si="22">IF(AB26="completa",10,IF(AB26="incompleta",5,0))</f>
        <v>10</v>
      </c>
      <c r="AD26" s="116">
        <f t="shared" ref="AD26:AD31" si="23">Q26+S26+U26+W26+Y26+AA26+AC26</f>
        <v>100</v>
      </c>
      <c r="AE26" s="117" t="s">
        <v>408</v>
      </c>
      <c r="AF26" s="116" t="str">
        <f>IF(AD26&lt;=85,"Débil",IF(AND(AD26&gt;=86,AD26&lt;=95),"Moderado",IF(AD26&gt;95,"Fuerte")))</f>
        <v>Fuerte</v>
      </c>
      <c r="AG26" s="115" t="s">
        <v>194</v>
      </c>
      <c r="AH26" s="116" t="e">
        <f>#VALUE!</f>
        <v>#VALUE!</v>
      </c>
      <c r="AI26" s="116" t="e">
        <f>IF(AH26="Débil",0,IF(AH26="Moderado",75,IF(AH26="Fuerte",100,)))</f>
        <v>#VALUE!</v>
      </c>
      <c r="AJ26" s="114" t="e">
        <f>AVERAGE(AI26:AI26)</f>
        <v>#VALUE!</v>
      </c>
      <c r="AK26" s="114" t="e">
        <f>IF(AJ26&lt;50,"Débil",IF(AND(AJ26&gt;=50,AJ26&lt;99),"Moderado",IF(AJ26=100,"Fuerte",)))</f>
        <v>#VALUE!</v>
      </c>
      <c r="AL26" s="113" t="s">
        <v>257</v>
      </c>
      <c r="AM26" s="113" t="s">
        <v>257</v>
      </c>
      <c r="AN26" s="114" t="e">
        <f t="shared" si="13"/>
        <v>#VALUE!</v>
      </c>
      <c r="AO26" s="114" t="e">
        <f>IF(AN26&lt;1,Hoja2!H19,AN26)</f>
        <v>#VALUE!</v>
      </c>
      <c r="AP26" s="114" t="e">
        <f>IF(AO26=1,Hoja2!$H$3,IF(AO26=2,Hoja2!$H$4,IF(AO26=3,Hoja2!$H$5,IF(AO26=4,Hoja2!$H$6,IF(AO26=5,Hoja2!$H$7,0)))))</f>
        <v>#VALUE!</v>
      </c>
      <c r="AQ26" s="114" t="e">
        <f t="shared" si="14"/>
        <v>#VALUE!</v>
      </c>
      <c r="AR26" s="114" t="e">
        <f>IF(AQ26&lt;1,Hoja2!N19,AQ26)</f>
        <v>#VALUE!</v>
      </c>
      <c r="AS26" s="114" t="e">
        <f>IF(AR26=1,Hoja2!$N$3,IF(AR26=2,Hoja2!$N$4,IF(AR26=3,Hoja2!$N$5,IF(AR26=4,Hoja2!$N$6,IF(AR26=5,Hoja2!$N$7,0)))))</f>
        <v>#VALUE!</v>
      </c>
      <c r="AT26" s="114" t="e">
        <f t="shared" si="15"/>
        <v>#VALUE!</v>
      </c>
      <c r="AU26" s="114" t="e">
        <f>VLOOKUP(AT26,Hoja2!$D$25:$E$49,2,0)</f>
        <v>#VALUE!</v>
      </c>
      <c r="AV26" s="54" t="s">
        <v>409</v>
      </c>
      <c r="AW26" s="118" t="s">
        <v>410</v>
      </c>
      <c r="AX26" s="119">
        <v>43830</v>
      </c>
      <c r="AY26" s="54" t="s">
        <v>411</v>
      </c>
      <c r="AZ26" s="120" t="s">
        <v>412</v>
      </c>
      <c r="BA26" s="120" t="s">
        <v>413</v>
      </c>
    </row>
    <row r="27" spans="1:53" ht="60.75" customHeight="1" thickBot="1" x14ac:dyDescent="0.3">
      <c r="B27" s="172">
        <v>7</v>
      </c>
      <c r="C27" s="174" t="s">
        <v>290</v>
      </c>
      <c r="D27" s="174" t="s">
        <v>414</v>
      </c>
      <c r="E27" s="174" t="s">
        <v>415</v>
      </c>
      <c r="F27" s="180" t="s">
        <v>13</v>
      </c>
      <c r="G27" s="30" t="s">
        <v>416</v>
      </c>
      <c r="H27" s="225" t="s">
        <v>417</v>
      </c>
      <c r="I27" s="168" t="s">
        <v>406</v>
      </c>
      <c r="J27" s="178" t="str">
        <f t="shared" si="11"/>
        <v>3</v>
      </c>
      <c r="K27" s="184">
        <f>VALUE(IF(L27="Catastrofico",5,IF(L27="Mayor",4,IF(L27="Moderado",3,IF(L27="Menor",2,IF(L27="Insignificante",1,0))))))</f>
        <v>3</v>
      </c>
      <c r="L27" s="178" t="s">
        <v>38</v>
      </c>
      <c r="M27" s="168">
        <f t="shared" si="12"/>
        <v>33</v>
      </c>
      <c r="N27" s="168" t="str">
        <f>VLOOKUP(M27,Hoja2!$D$25:$E$67,2,0)</f>
        <v>9-Alta</v>
      </c>
      <c r="O27" s="226" t="s">
        <v>418</v>
      </c>
      <c r="P27" s="226" t="s">
        <v>177</v>
      </c>
      <c r="Q27" s="29">
        <f t="shared" si="16"/>
        <v>15</v>
      </c>
      <c r="R27" s="226" t="s">
        <v>179</v>
      </c>
      <c r="S27" s="29">
        <f t="shared" si="17"/>
        <v>15</v>
      </c>
      <c r="T27" s="226" t="s">
        <v>181</v>
      </c>
      <c r="U27" s="29">
        <f t="shared" si="18"/>
        <v>15</v>
      </c>
      <c r="V27" s="226" t="s">
        <v>184</v>
      </c>
      <c r="W27" s="29">
        <f t="shared" si="19"/>
        <v>10</v>
      </c>
      <c r="X27" s="226" t="s">
        <v>186</v>
      </c>
      <c r="Y27" s="29">
        <f t="shared" si="20"/>
        <v>15</v>
      </c>
      <c r="Z27" s="228" t="s">
        <v>188</v>
      </c>
      <c r="AA27" s="29">
        <f t="shared" si="21"/>
        <v>15</v>
      </c>
      <c r="AB27" s="226" t="s">
        <v>189</v>
      </c>
      <c r="AC27" s="29">
        <f t="shared" si="22"/>
        <v>10</v>
      </c>
      <c r="AD27" s="230">
        <f t="shared" si="23"/>
        <v>95</v>
      </c>
      <c r="AE27" s="228" t="s">
        <v>419</v>
      </c>
      <c r="AF27" s="232" t="str">
        <f>IF(AD27&lt;=85,"Débil",IF(AND(AD27&gt;=86,AD27&lt;=95),"Moderado",IF(AD27&gt;95,"Fuerte")))</f>
        <v>Moderado</v>
      </c>
      <c r="AG27" s="232" t="s">
        <v>38</v>
      </c>
      <c r="AH27" s="232" t="e">
        <f>#VALUE!</f>
        <v>#VALUE!</v>
      </c>
      <c r="AI27" s="29" t="e">
        <f>IF(AH27="Débil",0,IF(AH27="Moderado",75,IF(AH27="Fuerte",100,)))</f>
        <v>#VALUE!</v>
      </c>
      <c r="AJ27" s="168" t="e">
        <f>AVERAGE(AI27:AI28)</f>
        <v>#VALUE!</v>
      </c>
      <c r="AK27" s="182" t="e">
        <f>IF(AJ27&lt;50,"Débil",IF(AND(AJ27&gt;=50,AJ27&lt;99),"Moderado",IF(AJ27=100,"Fuerte",)))</f>
        <v>#VALUE!</v>
      </c>
      <c r="AL27" s="178" t="s">
        <v>257</v>
      </c>
      <c r="AM27" s="178" t="s">
        <v>258</v>
      </c>
      <c r="AN27" s="168" t="e">
        <f t="shared" si="13"/>
        <v>#VALUE!</v>
      </c>
      <c r="AO27" s="168" t="e">
        <f>IF(AN27&lt;1,Hoja2!H32,AN27)</f>
        <v>#VALUE!</v>
      </c>
      <c r="AP27" s="168" t="e">
        <f>IF(AO27=1,Hoja2!$H$3,IF(AO27=2,Hoja2!$H$4,IF(AO27=3,Hoja2!$H$5,IF(AO27=4,Hoja2!$H$6,IF(AO27=5,Hoja2!$H$7,0)))))</f>
        <v>#VALUE!</v>
      </c>
      <c r="AQ27" s="168" t="e">
        <f t="shared" si="14"/>
        <v>#VALUE!</v>
      </c>
      <c r="AR27" s="168" t="e">
        <f>IF(AQ27&lt;1,Hoja2!N32,AQ27)</f>
        <v>#VALUE!</v>
      </c>
      <c r="AS27" s="168" t="e">
        <f>IF(AR27=1,Hoja2!$N$3,IF(AR27=2,Hoja2!$N$4,IF(AR27=3,Hoja2!$N$5,IF(AR27=4,Hoja2!$N$6,IF(AR27=5,Hoja2!$N$7,0)))))</f>
        <v>#VALUE!</v>
      </c>
      <c r="AT27" s="168" t="e">
        <f t="shared" si="15"/>
        <v>#VALUE!</v>
      </c>
      <c r="AU27" s="168" t="e">
        <f>VLOOKUP(AT27,Hoja2!$D$25:$E$49,2,0)</f>
        <v>#VALUE!</v>
      </c>
      <c r="AV27" s="30" t="s">
        <v>420</v>
      </c>
      <c r="AW27" s="28" t="s">
        <v>410</v>
      </c>
      <c r="AX27" s="57">
        <v>43830</v>
      </c>
      <c r="AY27" s="50" t="s">
        <v>421</v>
      </c>
      <c r="AZ27" s="154" t="s">
        <v>422</v>
      </c>
      <c r="BA27" s="234" t="s">
        <v>423</v>
      </c>
    </row>
    <row r="28" spans="1:53" ht="60.75" thickBot="1" x14ac:dyDescent="0.3">
      <c r="B28" s="173"/>
      <c r="C28" s="175"/>
      <c r="D28" s="175"/>
      <c r="E28" s="175"/>
      <c r="F28" s="181"/>
      <c r="G28" s="17" t="s">
        <v>424</v>
      </c>
      <c r="H28" s="177"/>
      <c r="I28" s="169"/>
      <c r="J28" s="179"/>
      <c r="K28" s="185"/>
      <c r="L28" s="179"/>
      <c r="M28" s="169"/>
      <c r="N28" s="169"/>
      <c r="O28" s="227"/>
      <c r="P28" s="227"/>
      <c r="Q28" s="42">
        <f t="shared" si="16"/>
        <v>0</v>
      </c>
      <c r="R28" s="227"/>
      <c r="S28" s="42">
        <f t="shared" si="17"/>
        <v>0</v>
      </c>
      <c r="T28" s="227"/>
      <c r="U28" s="42">
        <f t="shared" si="18"/>
        <v>0</v>
      </c>
      <c r="V28" s="227"/>
      <c r="W28" s="42">
        <f t="shared" si="19"/>
        <v>0</v>
      </c>
      <c r="X28" s="227"/>
      <c r="Y28" s="42">
        <f t="shared" si="20"/>
        <v>0</v>
      </c>
      <c r="Z28" s="229"/>
      <c r="AA28" s="42">
        <f t="shared" si="21"/>
        <v>0</v>
      </c>
      <c r="AB28" s="227"/>
      <c r="AC28" s="42">
        <f t="shared" si="22"/>
        <v>0</v>
      </c>
      <c r="AD28" s="231"/>
      <c r="AE28" s="229"/>
      <c r="AF28" s="233"/>
      <c r="AG28" s="233"/>
      <c r="AH28" s="233" t="e">
        <f>#VALUE!</f>
        <v>#VALUE!</v>
      </c>
      <c r="AI28" s="42"/>
      <c r="AJ28" s="169"/>
      <c r="AK28" s="183"/>
      <c r="AL28" s="179"/>
      <c r="AM28" s="179"/>
      <c r="AN28" s="169"/>
      <c r="AO28" s="169"/>
      <c r="AP28" s="169"/>
      <c r="AQ28" s="169"/>
      <c r="AR28" s="169"/>
      <c r="AS28" s="169"/>
      <c r="AT28" s="169"/>
      <c r="AU28" s="169"/>
      <c r="AV28" s="17" t="s">
        <v>425</v>
      </c>
      <c r="AW28" s="16" t="s">
        <v>426</v>
      </c>
      <c r="AX28" s="57">
        <v>43830</v>
      </c>
      <c r="AY28" s="18" t="s">
        <v>427</v>
      </c>
      <c r="AZ28" s="156"/>
      <c r="BA28" s="235"/>
    </row>
    <row r="29" spans="1:53" ht="165.75" thickBot="1" x14ac:dyDescent="0.3">
      <c r="B29" s="93">
        <v>8</v>
      </c>
      <c r="C29" s="94" t="s">
        <v>290</v>
      </c>
      <c r="D29" s="94" t="s">
        <v>443</v>
      </c>
      <c r="E29" s="94" t="s">
        <v>444</v>
      </c>
      <c r="F29" s="95" t="s">
        <v>13</v>
      </c>
      <c r="G29" s="96" t="s">
        <v>428</v>
      </c>
      <c r="H29" s="97" t="s">
        <v>429</v>
      </c>
      <c r="I29" s="98" t="s">
        <v>406</v>
      </c>
      <c r="J29" s="99" t="str">
        <f>MID(I29,1,1)</f>
        <v>3</v>
      </c>
      <c r="K29" s="99">
        <f>VALUE(IF(L29="Catastrofico",5,IF(L29="Mayor",4,IF(L29="Moderado",3,IF(L29="Menor",2,IF(L29="Insignificante",1,0))))))</f>
        <v>3</v>
      </c>
      <c r="L29" s="99" t="s">
        <v>38</v>
      </c>
      <c r="M29" s="98">
        <f>VALUE(CONCATENATE(J29,K29))</f>
        <v>33</v>
      </c>
      <c r="N29" s="98" t="str">
        <f>VLOOKUP(M29,Hoja2!$D$25:$E$67,2,0)</f>
        <v>9-Alta</v>
      </c>
      <c r="O29" s="50" t="s">
        <v>430</v>
      </c>
      <c r="P29" s="28" t="s">
        <v>177</v>
      </c>
      <c r="Q29" s="29">
        <f t="shared" si="16"/>
        <v>15</v>
      </c>
      <c r="R29" s="28" t="s">
        <v>179</v>
      </c>
      <c r="S29" s="29">
        <f t="shared" si="17"/>
        <v>15</v>
      </c>
      <c r="T29" s="28" t="s">
        <v>181</v>
      </c>
      <c r="U29" s="29">
        <f t="shared" si="18"/>
        <v>15</v>
      </c>
      <c r="V29" s="28" t="s">
        <v>183</v>
      </c>
      <c r="W29" s="29">
        <f t="shared" si="19"/>
        <v>15</v>
      </c>
      <c r="X29" s="28" t="s">
        <v>186</v>
      </c>
      <c r="Y29" s="29">
        <f t="shared" si="20"/>
        <v>15</v>
      </c>
      <c r="Z29" s="50" t="s">
        <v>188</v>
      </c>
      <c r="AA29" s="29">
        <f t="shared" si="21"/>
        <v>15</v>
      </c>
      <c r="AB29" s="28" t="s">
        <v>189</v>
      </c>
      <c r="AC29" s="100">
        <f t="shared" si="22"/>
        <v>10</v>
      </c>
      <c r="AD29" s="100">
        <f t="shared" si="23"/>
        <v>100</v>
      </c>
      <c r="AE29" s="18" t="s">
        <v>431</v>
      </c>
      <c r="AF29" s="100" t="str">
        <f>IF(AD29&lt;=85,"Débil",IF(AND(AD29&gt;=86,AD29&lt;=95),"Moderado",IF(AD29&gt;95,"Fuerte")))</f>
        <v>Fuerte</v>
      </c>
      <c r="AG29" s="101" t="s">
        <v>194</v>
      </c>
      <c r="AH29" s="100" t="e">
        <f>#VALUE!</f>
        <v>#VALUE!</v>
      </c>
      <c r="AI29" s="100" t="e">
        <f>IF(AH29="Débil",0,IF(AH29="Moderado",75,IF(AH29="Fuerte",100,)))</f>
        <v>#VALUE!</v>
      </c>
      <c r="AJ29" s="98" t="e">
        <f>AVERAGE(AI29:AI29)</f>
        <v>#VALUE!</v>
      </c>
      <c r="AK29" s="98" t="e">
        <f>IF(AJ29&lt;50,"Débil",IF(AND(AJ29&gt;=50,AJ29&lt;99),"Moderado",IF(AJ29=100,"Fuerte",)))</f>
        <v>#VALUE!</v>
      </c>
      <c r="AL29" s="99" t="s">
        <v>257</v>
      </c>
      <c r="AM29" s="99" t="s">
        <v>257</v>
      </c>
      <c r="AN29" s="98" t="e">
        <f>VALUE(IF(AND(AK29="Fuerte",AL29="Directamente"),J29-2,IF(AND(AK29="Fuerte",AL29="No disminuye"),J29,IF(AND(AK29="Moderado",AL29="directamente"),J29-1,IF(AND(AK29="Moderado",AL29="no disminuye"),J29,J29)))))</f>
        <v>#VALUE!</v>
      </c>
      <c r="AO29" s="98" t="e">
        <f>IF(AN29&lt;1,Hoja2!H45,AN29)</f>
        <v>#VALUE!</v>
      </c>
      <c r="AP29" s="98" t="e">
        <f>IF(AO29=1,Hoja2!$H$3,IF(AO29=2,Hoja2!$H$4,IF(AO29=3,Hoja2!$H$5,IF(AO29=4,Hoja2!$H$6,IF(AO29=5,Hoja2!$H$7,0)))))</f>
        <v>#VALUE!</v>
      </c>
      <c r="AQ29" s="98" t="e">
        <f>VALUE(IF(AND(AK29="Fuerte",AM29="Directamente"),K29-2,IF(AND(AK29="Fuerte",AM29="indirectamente"),K29-1,IF(AND(AK29="Fuerte",AM29="No disminuye"),K29,IF(AND(AK29="Moderado",AM29="directamente"),K29-1,IF(AND(AK29="Moderado",AM29="indirectamente"),K29,IF(AND(AK29="Moderado",AM29="no disminuye"),K29,K29)))))))</f>
        <v>#VALUE!</v>
      </c>
      <c r="AR29" s="98" t="e">
        <f>IF(AQ29&lt;1,Hoja2!N45,AQ29)</f>
        <v>#VALUE!</v>
      </c>
      <c r="AS29" s="98" t="e">
        <f>IF(AR29=1,Hoja2!$N$3,IF(AR29=2,Hoja2!$N$4,IF(AR29=3,Hoja2!$N$5,IF(AR29=4,Hoja2!$N$6,IF(AR29=5,Hoja2!$N$7,0)))))</f>
        <v>#VALUE!</v>
      </c>
      <c r="AT29" s="98" t="e">
        <f>VALUE(CONCATENATE(AO29,AR29))</f>
        <v>#VALUE!</v>
      </c>
      <c r="AU29" s="98" t="e">
        <f>VLOOKUP(AT29,Hoja2!$D$25:$E$49,2,0)</f>
        <v>#VALUE!</v>
      </c>
      <c r="AV29" s="96" t="s">
        <v>432</v>
      </c>
      <c r="AW29" s="102" t="s">
        <v>426</v>
      </c>
      <c r="AX29" s="103">
        <v>43830</v>
      </c>
      <c r="AY29" s="102" t="s">
        <v>433</v>
      </c>
      <c r="AZ29" s="104" t="s">
        <v>434</v>
      </c>
      <c r="BA29" s="104" t="s">
        <v>435</v>
      </c>
    </row>
    <row r="30" spans="1:53" ht="113.25" customHeight="1" thickBot="1" x14ac:dyDescent="0.3">
      <c r="B30" s="93">
        <v>9</v>
      </c>
      <c r="C30" s="94" t="s">
        <v>290</v>
      </c>
      <c r="D30" s="94" t="s">
        <v>445</v>
      </c>
      <c r="E30" s="94" t="s">
        <v>446</v>
      </c>
      <c r="F30" s="95" t="s">
        <v>13</v>
      </c>
      <c r="G30" s="96" t="s">
        <v>447</v>
      </c>
      <c r="H30" s="97" t="s">
        <v>448</v>
      </c>
      <c r="I30" s="98" t="s">
        <v>406</v>
      </c>
      <c r="J30" s="99" t="str">
        <f>MID(I30,1,1)</f>
        <v>3</v>
      </c>
      <c r="K30" s="99">
        <f>VALUE(IF(L30="Catastrofico",5,IF(L30="Mayor",4,IF(L30="Moderado",3,IF(L30="Menor",2,IF(L30="Insignificante",1,0))))))</f>
        <v>3</v>
      </c>
      <c r="L30" s="99" t="s">
        <v>38</v>
      </c>
      <c r="M30" s="98">
        <f>VALUE(CONCATENATE(J30,K30))</f>
        <v>33</v>
      </c>
      <c r="N30" s="98" t="str">
        <f>VLOOKUP(M30,[1]Hoja2!$D$25:$E$67,2,0)</f>
        <v>9-Alta</v>
      </c>
      <c r="O30" s="30" t="s">
        <v>449</v>
      </c>
      <c r="P30" s="28" t="s">
        <v>177</v>
      </c>
      <c r="Q30" s="29">
        <f t="shared" si="16"/>
        <v>15</v>
      </c>
      <c r="R30" s="28" t="s">
        <v>179</v>
      </c>
      <c r="S30" s="29">
        <f t="shared" si="17"/>
        <v>15</v>
      </c>
      <c r="T30" s="28" t="s">
        <v>181</v>
      </c>
      <c r="U30" s="29">
        <f t="shared" si="18"/>
        <v>15</v>
      </c>
      <c r="V30" s="28" t="s">
        <v>183</v>
      </c>
      <c r="W30" s="29">
        <f t="shared" si="19"/>
        <v>15</v>
      </c>
      <c r="X30" s="28" t="s">
        <v>186</v>
      </c>
      <c r="Y30" s="29">
        <f t="shared" si="20"/>
        <v>15</v>
      </c>
      <c r="Z30" s="50" t="s">
        <v>188</v>
      </c>
      <c r="AA30" s="29">
        <f t="shared" si="21"/>
        <v>15</v>
      </c>
      <c r="AB30" s="28" t="s">
        <v>189</v>
      </c>
      <c r="AC30" s="100">
        <f t="shared" si="22"/>
        <v>10</v>
      </c>
      <c r="AD30" s="100">
        <f t="shared" si="23"/>
        <v>100</v>
      </c>
      <c r="AE30" s="18" t="s">
        <v>450</v>
      </c>
      <c r="AF30" s="100" t="str">
        <f>IF(AD30&lt;=85,"Débil",IF(AND(AD30&gt;=86,AD30&lt;=95),"Moderado",IF(AD30&gt;95,"Fuerte")))</f>
        <v>Fuerte</v>
      </c>
      <c r="AG30" s="101" t="s">
        <v>194</v>
      </c>
      <c r="AH30" s="100" t="e">
        <f>#VALUE!</f>
        <v>#VALUE!</v>
      </c>
      <c r="AI30" s="100" t="e">
        <f>IF(AH30="Débil",0,IF(AH30="Moderado",75,IF(AH30="Fuerte",100,)))</f>
        <v>#VALUE!</v>
      </c>
      <c r="AJ30" s="98" t="e">
        <f>AVERAGE(AI30:AI30)</f>
        <v>#VALUE!</v>
      </c>
      <c r="AK30" s="98" t="e">
        <f>IF(AJ30&lt;50,"Débil",IF(AND(AJ30&gt;=50,AJ30&lt;99),"Moderado",IF(AJ30=100,"Fuerte",)))</f>
        <v>#VALUE!</v>
      </c>
      <c r="AL30" s="99" t="s">
        <v>257</v>
      </c>
      <c r="AM30" s="99" t="s">
        <v>257</v>
      </c>
      <c r="AN30" s="98" t="e">
        <f>VALUE(IF(AND(AK30="Fuerte",AL30="Directamente"),J30-2,IF(AND(AK30="Fuerte",AL30="No disminuye"),J30,IF(AND(AK30="Moderado",AL30="directamente"),J30-1,IF(AND(AK30="Moderado",AL30="no disminuye"),J30,J30)))))</f>
        <v>#VALUE!</v>
      </c>
      <c r="AO30" s="98" t="e">
        <f>IF(AN30&lt;1,[1]Hoja2!H46,AN30)</f>
        <v>#VALUE!</v>
      </c>
      <c r="AP30" s="98" t="e">
        <f>IF(AO30=1,[1]Hoja2!$H$3,IF(AO30=2,[1]Hoja2!$H$4,IF(AO30=3,[1]Hoja2!$H$5,IF(AO30=4,[1]Hoja2!$H$6,IF(AO30=5,[1]Hoja2!$H$7,0)))))</f>
        <v>#VALUE!</v>
      </c>
      <c r="AQ30" s="98" t="e">
        <f>VALUE(IF(AND(AK30="Fuerte",AM30="Directamente"),K30-2,IF(AND(AK30="Fuerte",AM30="indirectamente"),K30-1,IF(AND(AK30="Fuerte",AM30="No disminuye"),K30,IF(AND(AK30="Moderado",AM30="directamente"),K30-1,IF(AND(AK30="Moderado",AM30="indirectamente"),K30,IF(AND(AK30="Moderado",AM30="no disminuye"),K30,K30)))))))</f>
        <v>#VALUE!</v>
      </c>
      <c r="AR30" s="98" t="e">
        <f>IF(AQ30&lt;1,[1]Hoja2!N46,AQ30)</f>
        <v>#VALUE!</v>
      </c>
      <c r="AS30" s="98" t="e">
        <f>IF(AR30=1,[1]Hoja2!$N$3,IF(AR30=2,[1]Hoja2!$N$4,IF(AR30=3,[1]Hoja2!$N$5,IF(AR30=4,[1]Hoja2!$N$6,IF(AR30=5,[1]Hoja2!$N$7,0)))))</f>
        <v>#VALUE!</v>
      </c>
      <c r="AT30" s="98" t="e">
        <f>VALUE(CONCATENATE(AO30,AR30))</f>
        <v>#VALUE!</v>
      </c>
      <c r="AU30" s="98" t="e">
        <f>VLOOKUP(AT30,[1]Hoja2!$D$25:$E$49,2,0)</f>
        <v>#VALUE!</v>
      </c>
      <c r="AV30" s="96" t="s">
        <v>451</v>
      </c>
      <c r="AW30" s="102" t="s">
        <v>410</v>
      </c>
      <c r="AX30" s="103">
        <v>43830</v>
      </c>
      <c r="AY30" s="96" t="s">
        <v>452</v>
      </c>
      <c r="AZ30" s="104" t="s">
        <v>453</v>
      </c>
      <c r="BA30" s="104" t="s">
        <v>454</v>
      </c>
    </row>
    <row r="31" spans="1:53" ht="113.25" customHeight="1" thickBot="1" x14ac:dyDescent="0.3">
      <c r="B31" s="93">
        <v>10</v>
      </c>
      <c r="C31" s="94" t="s">
        <v>290</v>
      </c>
      <c r="D31" s="94" t="s">
        <v>455</v>
      </c>
      <c r="E31" s="94" t="s">
        <v>456</v>
      </c>
      <c r="F31" s="95" t="s">
        <v>13</v>
      </c>
      <c r="G31" s="96" t="s">
        <v>457</v>
      </c>
      <c r="H31" s="97" t="s">
        <v>458</v>
      </c>
      <c r="I31" s="98" t="s">
        <v>406</v>
      </c>
      <c r="J31" s="99" t="str">
        <f>MID(I31,1,1)</f>
        <v>3</v>
      </c>
      <c r="K31" s="99">
        <f>VALUE(IF(L31="Catastrofico",5,IF(L31="Mayor",4,IF(L31="Moderado",3,IF(L31="Menor",2,IF(L31="Insignificante",1,0))))))</f>
        <v>3</v>
      </c>
      <c r="L31" s="99" t="s">
        <v>38</v>
      </c>
      <c r="M31" s="98">
        <f>VALUE(CONCATENATE(J31,K31))</f>
        <v>33</v>
      </c>
      <c r="N31" s="98" t="str">
        <f>VLOOKUP(M31,[1]Hoja2!$D$25:$E$67,2,0)</f>
        <v>9-Alta</v>
      </c>
      <c r="O31" s="30" t="s">
        <v>459</v>
      </c>
      <c r="P31" s="28" t="s">
        <v>177</v>
      </c>
      <c r="Q31" s="29">
        <f t="shared" si="16"/>
        <v>15</v>
      </c>
      <c r="R31" s="28" t="s">
        <v>179</v>
      </c>
      <c r="S31" s="29">
        <f t="shared" si="17"/>
        <v>15</v>
      </c>
      <c r="T31" s="28" t="s">
        <v>181</v>
      </c>
      <c r="U31" s="29">
        <f t="shared" si="18"/>
        <v>15</v>
      </c>
      <c r="V31" s="28" t="s">
        <v>183</v>
      </c>
      <c r="W31" s="29">
        <f t="shared" si="19"/>
        <v>15</v>
      </c>
      <c r="X31" s="28" t="s">
        <v>186</v>
      </c>
      <c r="Y31" s="29">
        <f t="shared" si="20"/>
        <v>15</v>
      </c>
      <c r="Z31" s="50" t="s">
        <v>188</v>
      </c>
      <c r="AA31" s="29">
        <f t="shared" si="21"/>
        <v>15</v>
      </c>
      <c r="AB31" s="28" t="s">
        <v>189</v>
      </c>
      <c r="AC31" s="100">
        <f t="shared" si="22"/>
        <v>10</v>
      </c>
      <c r="AD31" s="100">
        <f t="shared" si="23"/>
        <v>100</v>
      </c>
      <c r="AE31" s="92" t="s">
        <v>460</v>
      </c>
      <c r="AF31" s="100" t="str">
        <f>IF(AD31&lt;=85,"Débil",IF(AND(AD31&gt;=86,AD31&lt;=95),"Moderado",IF(AD31&gt;95,"Fuerte")))</f>
        <v>Fuerte</v>
      </c>
      <c r="AG31" s="101" t="s">
        <v>194</v>
      </c>
      <c r="AH31" s="100" t="e">
        <f>#VALUE!</f>
        <v>#VALUE!</v>
      </c>
      <c r="AI31" s="100" t="e">
        <f>IF(AH31="Débil",0,IF(AH31="Moderado",75,IF(AH31="Fuerte",100,)))</f>
        <v>#VALUE!</v>
      </c>
      <c r="AJ31" s="98" t="e">
        <f>AVERAGE(AI31:AI31)</f>
        <v>#VALUE!</v>
      </c>
      <c r="AK31" s="98" t="e">
        <f>IF(AJ31&lt;50,"Débil",IF(AND(AJ31&gt;=50,AJ31&lt;99),"Moderado",IF(AJ31=100,"Fuerte",)))</f>
        <v>#VALUE!</v>
      </c>
      <c r="AL31" s="99" t="s">
        <v>257</v>
      </c>
      <c r="AM31" s="99" t="s">
        <v>257</v>
      </c>
      <c r="AN31" s="98" t="e">
        <f>VALUE(IF(AND(AK31="Fuerte",AL31="Directamente"),J31-2,IF(AND(AK31="Fuerte",AL31="No disminuye"),J31,IF(AND(AK31="Moderado",AL31="directamente"),J31-1,IF(AND(AK31="Moderado",AL31="no disminuye"),J31,J31)))))</f>
        <v>#VALUE!</v>
      </c>
      <c r="AO31" s="98" t="e">
        <f>IF(AN31&lt;1,[1]Hoja2!H47,AN31)</f>
        <v>#VALUE!</v>
      </c>
      <c r="AP31" s="98" t="e">
        <f>IF(AO31=1,[1]Hoja2!$H$3,IF(AO31=2,[1]Hoja2!$H$4,IF(AO31=3,[1]Hoja2!$H$5,IF(AO31=4,[1]Hoja2!$H$6,IF(AO31=5,[1]Hoja2!$H$7,0)))))</f>
        <v>#VALUE!</v>
      </c>
      <c r="AQ31" s="98" t="e">
        <f>VALUE(IF(AND(AK31="Fuerte",AM31="Directamente"),K31-2,IF(AND(AK31="Fuerte",AM31="indirectamente"),K31-1,IF(AND(AK31="Fuerte",AM31="No disminuye"),K31,IF(AND(AK31="Moderado",AM31="directamente"),K31-1,IF(AND(AK31="Moderado",AM31="indirectamente"),K31,IF(AND(AK31="Moderado",AM31="no disminuye"),K31,K31)))))))</f>
        <v>#VALUE!</v>
      </c>
      <c r="AR31" s="98" t="e">
        <f>IF(AQ31&lt;1,[1]Hoja2!N47,AQ31)</f>
        <v>#VALUE!</v>
      </c>
      <c r="AS31" s="98" t="e">
        <f>IF(AR31=1,[1]Hoja2!$N$3,IF(AR31=2,[1]Hoja2!$N$4,IF(AR31=3,[1]Hoja2!$N$5,IF(AR31=4,[1]Hoja2!$N$6,IF(AR31=5,[1]Hoja2!$N$7,0)))))</f>
        <v>#VALUE!</v>
      </c>
      <c r="AT31" s="98" t="e">
        <f>VALUE(CONCATENATE(AO31,AR31))</f>
        <v>#VALUE!</v>
      </c>
      <c r="AU31" s="98" t="e">
        <f>VLOOKUP(AT31,[1]Hoja2!$D$25:$E$49,2,0)</f>
        <v>#VALUE!</v>
      </c>
      <c r="AV31" s="96" t="s">
        <v>461</v>
      </c>
      <c r="AW31" s="102" t="s">
        <v>462</v>
      </c>
      <c r="AX31" s="103">
        <v>43830</v>
      </c>
      <c r="AY31" s="102" t="s">
        <v>463</v>
      </c>
      <c r="AZ31" s="104" t="s">
        <v>464</v>
      </c>
      <c r="BA31" s="104" t="s">
        <v>465</v>
      </c>
    </row>
  </sheetData>
  <sheetProtection formatCells="0" formatColumns="0" formatRows="0" insertColumns="0" insertRows="0" insertHyperlinks="0" deleteRows="0" sort="0" autoFilter="0" pivotTables="0"/>
  <dataConsolidate/>
  <mergeCells count="174">
    <mergeCell ref="AR27:AR28"/>
    <mergeCell ref="AS27:AS28"/>
    <mergeCell ref="AT27:AT28"/>
    <mergeCell ref="AK27:AK28"/>
    <mergeCell ref="AU27:AU28"/>
    <mergeCell ref="AZ27:AZ28"/>
    <mergeCell ref="BA27:BA28"/>
    <mergeCell ref="AL27:AL28"/>
    <mergeCell ref="AM27:AM28"/>
    <mergeCell ref="AN27:AN28"/>
    <mergeCell ref="AO27:AO28"/>
    <mergeCell ref="AP27:AP28"/>
    <mergeCell ref="AQ27:AQ28"/>
    <mergeCell ref="AD27:AD28"/>
    <mergeCell ref="AE27:AE28"/>
    <mergeCell ref="AF27:AF28"/>
    <mergeCell ref="AG27:AG28"/>
    <mergeCell ref="AH27:AH28"/>
    <mergeCell ref="AJ27:AJ28"/>
    <mergeCell ref="R27:R28"/>
    <mergeCell ref="T27:T28"/>
    <mergeCell ref="V27:V28"/>
    <mergeCell ref="X27:X28"/>
    <mergeCell ref="Z27:Z28"/>
    <mergeCell ref="AB27:AB28"/>
    <mergeCell ref="K27:K28"/>
    <mergeCell ref="L27:L28"/>
    <mergeCell ref="M27:M28"/>
    <mergeCell ref="N27:N28"/>
    <mergeCell ref="O27:O28"/>
    <mergeCell ref="P27:P28"/>
    <mergeCell ref="BA22:BA25"/>
    <mergeCell ref="AV23:AV24"/>
    <mergeCell ref="B27:B28"/>
    <mergeCell ref="C27:C28"/>
    <mergeCell ref="D27:D28"/>
    <mergeCell ref="E27:E28"/>
    <mergeCell ref="F27:F28"/>
    <mergeCell ref="H27:H28"/>
    <mergeCell ref="I27:I28"/>
    <mergeCell ref="J27:J28"/>
    <mergeCell ref="AL22:AL25"/>
    <mergeCell ref="AU17:AU21"/>
    <mergeCell ref="AU22:AU25"/>
    <mergeCell ref="AZ17:AZ21"/>
    <mergeCell ref="BA17:BA21"/>
    <mergeCell ref="AV20:AV21"/>
    <mergeCell ref="AW20:AW21"/>
    <mergeCell ref="AX20:AX21"/>
    <mergeCell ref="AY20:AY21"/>
    <mergeCell ref="AZ22:AZ25"/>
    <mergeCell ref="N22:N25"/>
    <mergeCell ref="AM17:AM21"/>
    <mergeCell ref="AM22:AM25"/>
    <mergeCell ref="AP17:AP21"/>
    <mergeCell ref="AP22:AP25"/>
    <mergeCell ref="AS17:AS21"/>
    <mergeCell ref="AS22:AS25"/>
    <mergeCell ref="AK17:AK21"/>
    <mergeCell ref="AK22:AK25"/>
    <mergeCell ref="AL17:AL21"/>
    <mergeCell ref="N17:N21"/>
    <mergeCell ref="AK10:AK12"/>
    <mergeCell ref="AS13:AS15"/>
    <mergeCell ref="AP10:AP12"/>
    <mergeCell ref="B13:B15"/>
    <mergeCell ref="C13:C15"/>
    <mergeCell ref="E22:E25"/>
    <mergeCell ref="F17:F21"/>
    <mergeCell ref="F22:F25"/>
    <mergeCell ref="I17:I21"/>
    <mergeCell ref="I22:I25"/>
    <mergeCell ref="L17:L21"/>
    <mergeCell ref="L22:L25"/>
    <mergeCell ref="B17:B21"/>
    <mergeCell ref="B22:B25"/>
    <mergeCell ref="C17:C21"/>
    <mergeCell ref="C22:C25"/>
    <mergeCell ref="H17:H21"/>
    <mergeCell ref="H22:H25"/>
    <mergeCell ref="D17:D21"/>
    <mergeCell ref="E17:E21"/>
    <mergeCell ref="G20:G21"/>
    <mergeCell ref="D22:D25"/>
    <mergeCell ref="AU10:AU12"/>
    <mergeCell ref="AM10:AM12"/>
    <mergeCell ref="Q7:Q9"/>
    <mergeCell ref="N10:N12"/>
    <mergeCell ref="I7:N7"/>
    <mergeCell ref="O7:O9"/>
    <mergeCell ref="P7:P9"/>
    <mergeCell ref="I10:I12"/>
    <mergeCell ref="AT10:AT12"/>
    <mergeCell ref="L10:L12"/>
    <mergeCell ref="M10:M12"/>
    <mergeCell ref="AQ10:AQ12"/>
    <mergeCell ref="AJ10:AJ12"/>
    <mergeCell ref="U7:U9"/>
    <mergeCell ref="AQ9:AR9"/>
    <mergeCell ref="AB7:AB9"/>
    <mergeCell ref="AO10:AO12"/>
    <mergeCell ref="AR10:AR12"/>
    <mergeCell ref="AL10:AL12"/>
    <mergeCell ref="S7:S9"/>
    <mergeCell ref="H7:H9"/>
    <mergeCell ref="AL7:AL9"/>
    <mergeCell ref="AN7:AU8"/>
    <mergeCell ref="I8:I9"/>
    <mergeCell ref="L8:L9"/>
    <mergeCell ref="N8:N9"/>
    <mergeCell ref="AS10:AS12"/>
    <mergeCell ref="F10:F12"/>
    <mergeCell ref="F13:F15"/>
    <mergeCell ref="AP13:AP15"/>
    <mergeCell ref="I13:I15"/>
    <mergeCell ref="J13:J15"/>
    <mergeCell ref="N13:N15"/>
    <mergeCell ref="AK13:AK15"/>
    <mergeCell ref="H13:H15"/>
    <mergeCell ref="AM13:AM15"/>
    <mergeCell ref="H10:H12"/>
    <mergeCell ref="AL13:AL15"/>
    <mergeCell ref="C10:C12"/>
    <mergeCell ref="J10:J12"/>
    <mergeCell ref="D13:D15"/>
    <mergeCell ref="E13:E15"/>
    <mergeCell ref="K13:K15"/>
    <mergeCell ref="L13:L15"/>
    <mergeCell ref="M13:M15"/>
    <mergeCell ref="K10:K12"/>
    <mergeCell ref="E4:G5"/>
    <mergeCell ref="E2:G3"/>
    <mergeCell ref="C7:C9"/>
    <mergeCell ref="F7:F9"/>
    <mergeCell ref="B10:B12"/>
    <mergeCell ref="D10:D12"/>
    <mergeCell ref="E10:E12"/>
    <mergeCell ref="AN13:AN15"/>
    <mergeCell ref="AQ13:AQ15"/>
    <mergeCell ref="AO13:AO15"/>
    <mergeCell ref="AR13:AR15"/>
    <mergeCell ref="B2:D5"/>
    <mergeCell ref="H4:H5"/>
    <mergeCell ref="B7:B9"/>
    <mergeCell ref="D7:D9"/>
    <mergeCell ref="E7:E9"/>
    <mergeCell ref="G7:G9"/>
    <mergeCell ref="AM7:AM9"/>
    <mergeCell ref="AZ10:AZ12"/>
    <mergeCell ref="AZ13:AZ15"/>
    <mergeCell ref="AN9:AO9"/>
    <mergeCell ref="AN10:AN12"/>
    <mergeCell ref="AJ13:AJ15"/>
    <mergeCell ref="AT13:AT15"/>
    <mergeCell ref="AK7:AK9"/>
    <mergeCell ref="AI7:AJ9"/>
    <mergeCell ref="AU13:AU15"/>
    <mergeCell ref="AH7:AH9"/>
    <mergeCell ref="W7:W9"/>
    <mergeCell ref="X7:X9"/>
    <mergeCell ref="Y7:Y9"/>
    <mergeCell ref="Z7:Z9"/>
    <mergeCell ref="AA7:AA9"/>
    <mergeCell ref="AC7:AC9"/>
    <mergeCell ref="BA10:BA12"/>
    <mergeCell ref="BA13:BA15"/>
    <mergeCell ref="AV7:BA8"/>
    <mergeCell ref="T7:T9"/>
    <mergeCell ref="R7:R9"/>
    <mergeCell ref="AE7:AE9"/>
    <mergeCell ref="V7:V9"/>
    <mergeCell ref="AD7:AD9"/>
    <mergeCell ref="AF7:AF9"/>
    <mergeCell ref="AG7:AG9"/>
  </mergeCells>
  <conditionalFormatting sqref="AU10:AU16 N10:N16">
    <cfRule type="containsText" dxfId="545" priority="881" operator="containsText" text="baja">
      <formula>NOT(ISERROR(SEARCH("baja",N10)))</formula>
    </cfRule>
    <cfRule type="containsText" dxfId="544" priority="882" operator="containsText" text="Alta">
      <formula>NOT(ISERROR(SEARCH("Alta",N10)))</formula>
    </cfRule>
  </conditionalFormatting>
  <conditionalFormatting sqref="AU10:AU16 N10:N16">
    <cfRule type="containsText" dxfId="543" priority="879" operator="containsText" text="Moderada">
      <formula>NOT(ISERROR(SEARCH("Moderada",N10)))</formula>
    </cfRule>
    <cfRule type="containsText" dxfId="542" priority="880" operator="containsText" text="Extrema">
      <formula>NOT(ISERROR(SEARCH("Extrema",N10)))</formula>
    </cfRule>
  </conditionalFormatting>
  <conditionalFormatting sqref="AF10:AI16">
    <cfRule type="cellIs" dxfId="541" priority="875" operator="between">
      <formula>76</formula>
      <formula>100</formula>
    </cfRule>
    <cfRule type="cellIs" dxfId="540" priority="876" operator="between">
      <formula>1</formula>
      <formula>50</formula>
    </cfRule>
    <cfRule type="cellIs" dxfId="539" priority="877" operator="between">
      <formula>50</formula>
      <formula>75</formula>
    </cfRule>
    <cfRule type="cellIs" dxfId="53" priority="878" operator="between">
      <formula>0</formula>
      <formula>0</formula>
    </cfRule>
  </conditionalFormatting>
  <conditionalFormatting sqref="AF10:AI16">
    <cfRule type="containsText" dxfId="538" priority="556" operator="containsText" text="Débil">
      <formula>NOT(ISERROR(SEARCH("Débil",AF10)))</formula>
    </cfRule>
    <cfRule type="containsText" dxfId="537" priority="557" operator="containsText" text="Moderado">
      <formula>NOT(ISERROR(SEARCH("Moderado",AF10)))</formula>
    </cfRule>
    <cfRule type="containsText" dxfId="536" priority="558" operator="containsText" text="Fuerte">
      <formula>NOT(ISERROR(SEARCH("Fuerte",AF10)))</formula>
    </cfRule>
  </conditionalFormatting>
  <conditionalFormatting sqref="N22">
    <cfRule type="containsText" dxfId="535" priority="548" operator="containsText" text="baja">
      <formula>NOT(ISERROR(SEARCH("baja",N22)))</formula>
    </cfRule>
    <cfRule type="containsText" dxfId="534" priority="549" operator="containsText" text="Alta">
      <formula>NOT(ISERROR(SEARCH("Alta",N22)))</formula>
    </cfRule>
  </conditionalFormatting>
  <conditionalFormatting sqref="N22">
    <cfRule type="containsText" dxfId="533" priority="546" operator="containsText" text="Moderada">
      <formula>NOT(ISERROR(SEARCH("Moderada",N22)))</formula>
    </cfRule>
    <cfRule type="containsText" dxfId="532" priority="547" operator="containsText" text="Extrema">
      <formula>NOT(ISERROR(SEARCH("Extrema",N22)))</formula>
    </cfRule>
  </conditionalFormatting>
  <conditionalFormatting sqref="AG17:AG21">
    <cfRule type="cellIs" dxfId="531" priority="528" operator="between">
      <formula>76</formula>
      <formula>100</formula>
    </cfRule>
    <cfRule type="cellIs" dxfId="530" priority="529" operator="between">
      <formula>1</formula>
      <formula>50</formula>
    </cfRule>
    <cfRule type="cellIs" dxfId="529" priority="530" operator="between">
      <formula>50</formula>
      <formula>75</formula>
    </cfRule>
    <cfRule type="cellIs" dxfId="52" priority="531" operator="between">
      <formula>0</formula>
      <formula>0</formula>
    </cfRule>
  </conditionalFormatting>
  <conditionalFormatting sqref="AG17:AG21">
    <cfRule type="containsText" dxfId="528" priority="525" operator="containsText" text="Débil">
      <formula>NOT(ISERROR(SEARCH("Débil",AG17)))</formula>
    </cfRule>
    <cfRule type="containsText" dxfId="527" priority="526" operator="containsText" text="Moderado">
      <formula>NOT(ISERROR(SEARCH("Moderado",AG17)))</formula>
    </cfRule>
    <cfRule type="containsText" dxfId="526" priority="527" operator="containsText" text="Fuerte">
      <formula>NOT(ISERROR(SEARCH("Fuerte",AG17)))</formula>
    </cfRule>
  </conditionalFormatting>
  <conditionalFormatting sqref="AG22:AG25">
    <cfRule type="cellIs" dxfId="525" priority="521" operator="between">
      <formula>76</formula>
      <formula>100</formula>
    </cfRule>
    <cfRule type="cellIs" dxfId="524" priority="522" operator="between">
      <formula>1</formula>
      <formula>50</formula>
    </cfRule>
    <cfRule type="cellIs" dxfId="523" priority="523" operator="between">
      <formula>50</formula>
      <formula>75</formula>
    </cfRule>
    <cfRule type="cellIs" dxfId="51" priority="524" operator="between">
      <formula>0</formula>
      <formula>0</formula>
    </cfRule>
  </conditionalFormatting>
  <conditionalFormatting sqref="AG22:AG25">
    <cfRule type="containsText" dxfId="522" priority="518" operator="containsText" text="Débil">
      <formula>NOT(ISERROR(SEARCH("Débil",AG22)))</formula>
    </cfRule>
    <cfRule type="containsText" dxfId="521" priority="519" operator="containsText" text="Moderado">
      <formula>NOT(ISERROR(SEARCH("Moderado",AG22)))</formula>
    </cfRule>
    <cfRule type="containsText" dxfId="520" priority="520" operator="containsText" text="Fuerte">
      <formula>NOT(ISERROR(SEARCH("Fuerte",AG22)))</formula>
    </cfRule>
  </conditionalFormatting>
  <conditionalFormatting sqref="AH17:AH21">
    <cfRule type="cellIs" dxfId="519" priority="514" operator="between">
      <formula>76</formula>
      <formula>100</formula>
    </cfRule>
    <cfRule type="cellIs" dxfId="518" priority="515" operator="between">
      <formula>1</formula>
      <formula>50</formula>
    </cfRule>
    <cfRule type="cellIs" dxfId="517" priority="516" operator="between">
      <formula>50</formula>
      <formula>75</formula>
    </cfRule>
    <cfRule type="cellIs" dxfId="50" priority="517" operator="between">
      <formula>0</formula>
      <formula>0</formula>
    </cfRule>
  </conditionalFormatting>
  <conditionalFormatting sqref="AH17:AH21">
    <cfRule type="containsText" dxfId="516" priority="511" operator="containsText" text="Débil">
      <formula>NOT(ISERROR(SEARCH("Débil",AH17)))</formula>
    </cfRule>
    <cfRule type="containsText" dxfId="515" priority="512" operator="containsText" text="Moderado">
      <formula>NOT(ISERROR(SEARCH("Moderado",AH17)))</formula>
    </cfRule>
    <cfRule type="containsText" dxfId="514" priority="513" operator="containsText" text="Fuerte">
      <formula>NOT(ISERROR(SEARCH("Fuerte",AH17)))</formula>
    </cfRule>
  </conditionalFormatting>
  <conditionalFormatting sqref="AH22:AH25">
    <cfRule type="cellIs" dxfId="513" priority="507" operator="between">
      <formula>76</formula>
      <formula>100</formula>
    </cfRule>
    <cfRule type="cellIs" dxfId="512" priority="508" operator="between">
      <formula>1</formula>
      <formula>50</formula>
    </cfRule>
    <cfRule type="cellIs" dxfId="511" priority="509" operator="between">
      <formula>50</formula>
      <formula>75</formula>
    </cfRule>
    <cfRule type="cellIs" dxfId="49" priority="510" operator="between">
      <formula>0</formula>
      <formula>0</formula>
    </cfRule>
  </conditionalFormatting>
  <conditionalFormatting sqref="AH22:AH25">
    <cfRule type="containsText" dxfId="510" priority="504" operator="containsText" text="Débil">
      <formula>NOT(ISERROR(SEARCH("Débil",AH22)))</formula>
    </cfRule>
    <cfRule type="containsText" dxfId="509" priority="505" operator="containsText" text="Moderado">
      <formula>NOT(ISERROR(SEARCH("Moderado",AH22)))</formula>
    </cfRule>
    <cfRule type="containsText" dxfId="508" priority="506" operator="containsText" text="Fuerte">
      <formula>NOT(ISERROR(SEARCH("Fuerte",AH22)))</formula>
    </cfRule>
  </conditionalFormatting>
  <conditionalFormatting sqref="AU26:AU29 N26:N29">
    <cfRule type="containsText" dxfId="507" priority="502" operator="containsText" text="baja">
      <formula>NOT(ISERROR(SEARCH("baja",N26)))</formula>
    </cfRule>
    <cfRule type="containsText" dxfId="506" priority="503" operator="containsText" text="Alta">
      <formula>NOT(ISERROR(SEARCH("Alta",N26)))</formula>
    </cfRule>
  </conditionalFormatting>
  <conditionalFormatting sqref="AU26:AU29 N26:N29">
    <cfRule type="containsText" dxfId="505" priority="500" operator="containsText" text="Moderada">
      <formula>NOT(ISERROR(SEARCH("Moderada",N26)))</formula>
    </cfRule>
    <cfRule type="containsText" dxfId="504" priority="501" operator="containsText" text="Extrema">
      <formula>NOT(ISERROR(SEARCH("Extrema",N26)))</formula>
    </cfRule>
  </conditionalFormatting>
  <conditionalFormatting sqref="AF26:AF27 AF29 AG26:AI29">
    <cfRule type="cellIs" dxfId="503" priority="496" operator="between">
      <formula>76</formula>
      <formula>100</formula>
    </cfRule>
    <cfRule type="cellIs" dxfId="502" priority="497" operator="between">
      <formula>1</formula>
      <formula>50</formula>
    </cfRule>
    <cfRule type="cellIs" dxfId="501" priority="498" operator="between">
      <formula>50</formula>
      <formula>75</formula>
    </cfRule>
    <cfRule type="cellIs" dxfId="48" priority="499" operator="between">
      <formula>0</formula>
      <formula>0</formula>
    </cfRule>
  </conditionalFormatting>
  <conditionalFormatting sqref="AF26:AF27 AF29 AG26:AI29">
    <cfRule type="containsText" dxfId="500" priority="493" operator="containsText" text="Débil">
      <formula>NOT(ISERROR(SEARCH("Débil",AF26)))</formula>
    </cfRule>
    <cfRule type="containsText" dxfId="499" priority="494" operator="containsText" text="Moderado">
      <formula>NOT(ISERROR(SEARCH("Moderado",AF26)))</formula>
    </cfRule>
    <cfRule type="containsText" dxfId="498" priority="495" operator="containsText" text="Fuerte">
      <formula>NOT(ISERROR(SEARCH("Fuerte",AF26)))</formula>
    </cfRule>
  </conditionalFormatting>
  <conditionalFormatting sqref="AU26:AU29 N26:N29">
    <cfRule type="containsText" dxfId="497" priority="491" operator="containsText" text="baja">
      <formula>NOT(ISERROR(SEARCH("baja",N26)))</formula>
    </cfRule>
    <cfRule type="containsText" dxfId="496" priority="492" operator="containsText" text="Alta">
      <formula>NOT(ISERROR(SEARCH("Alta",N26)))</formula>
    </cfRule>
  </conditionalFormatting>
  <conditionalFormatting sqref="AU26:AU29 N26:N29">
    <cfRule type="containsText" dxfId="495" priority="489" operator="containsText" text="Moderada">
      <formula>NOT(ISERROR(SEARCH("Moderada",N26)))</formula>
    </cfRule>
    <cfRule type="containsText" dxfId="494" priority="490" operator="containsText" text="Extrema">
      <formula>NOT(ISERROR(SEARCH("Extrema",N26)))</formula>
    </cfRule>
  </conditionalFormatting>
  <conditionalFormatting sqref="AF26:AF27 AF29 AG26:AI29">
    <cfRule type="cellIs" dxfId="493" priority="485" operator="between">
      <formula>76</formula>
      <formula>100</formula>
    </cfRule>
    <cfRule type="cellIs" dxfId="492" priority="486" operator="between">
      <formula>1</formula>
      <formula>50</formula>
    </cfRule>
    <cfRule type="cellIs" dxfId="491" priority="487" operator="between">
      <formula>50</formula>
      <formula>75</formula>
    </cfRule>
    <cfRule type="cellIs" dxfId="47" priority="488" operator="between">
      <formula>0</formula>
      <formula>0</formula>
    </cfRule>
  </conditionalFormatting>
  <conditionalFormatting sqref="AF26:AF27 AF29 AG26:AI29">
    <cfRule type="containsText" dxfId="490" priority="482" operator="containsText" text="Débil">
      <formula>NOT(ISERROR(SEARCH("Débil",AF26)))</formula>
    </cfRule>
    <cfRule type="containsText" dxfId="489" priority="483" operator="containsText" text="Moderado">
      <formula>NOT(ISERROR(SEARCH("Moderado",AF26)))</formula>
    </cfRule>
    <cfRule type="containsText" dxfId="488" priority="484" operator="containsText" text="Fuerte">
      <formula>NOT(ISERROR(SEARCH("Fuerte",AF26)))</formula>
    </cfRule>
  </conditionalFormatting>
  <conditionalFormatting sqref="AU26:AU29 N26:N29">
    <cfRule type="containsText" dxfId="487" priority="480" operator="containsText" text="baja">
      <formula>NOT(ISERROR(SEARCH("baja",N26)))</formula>
    </cfRule>
    <cfRule type="containsText" dxfId="486" priority="481" operator="containsText" text="Alta">
      <formula>NOT(ISERROR(SEARCH("Alta",N26)))</formula>
    </cfRule>
  </conditionalFormatting>
  <conditionalFormatting sqref="AU26:AU29 N26:N29">
    <cfRule type="containsText" dxfId="485" priority="478" operator="containsText" text="Moderada">
      <formula>NOT(ISERROR(SEARCH("Moderada",N26)))</formula>
    </cfRule>
    <cfRule type="containsText" dxfId="484" priority="479" operator="containsText" text="Extrema">
      <formula>NOT(ISERROR(SEARCH("Extrema",N26)))</formula>
    </cfRule>
  </conditionalFormatting>
  <conditionalFormatting sqref="AF26:AF27 AF29 AG26:AI29">
    <cfRule type="cellIs" dxfId="483" priority="474" operator="between">
      <formula>76</formula>
      <formula>100</formula>
    </cfRule>
    <cfRule type="cellIs" dxfId="482" priority="475" operator="between">
      <formula>1</formula>
      <formula>50</formula>
    </cfRule>
    <cfRule type="cellIs" dxfId="481" priority="476" operator="between">
      <formula>50</formula>
      <formula>75</formula>
    </cfRule>
    <cfRule type="cellIs" dxfId="46" priority="477" operator="between">
      <formula>0</formula>
      <formula>0</formula>
    </cfRule>
  </conditionalFormatting>
  <conditionalFormatting sqref="AF26:AF27 AF29 AG26:AI29">
    <cfRule type="containsText" dxfId="480" priority="471" operator="containsText" text="Débil">
      <formula>NOT(ISERROR(SEARCH("Débil",AF26)))</formula>
    </cfRule>
    <cfRule type="containsText" dxfId="479" priority="472" operator="containsText" text="Moderado">
      <formula>NOT(ISERROR(SEARCH("Moderado",AF26)))</formula>
    </cfRule>
    <cfRule type="containsText" dxfId="478" priority="473" operator="containsText" text="Fuerte">
      <formula>NOT(ISERROR(SEARCH("Fuerte",AF26)))</formula>
    </cfRule>
  </conditionalFormatting>
  <conditionalFormatting sqref="AU26:AU29 N26:N29">
    <cfRule type="containsText" dxfId="477" priority="469" operator="containsText" text="baja">
      <formula>NOT(ISERROR(SEARCH("baja",N26)))</formula>
    </cfRule>
    <cfRule type="containsText" dxfId="476" priority="470" operator="containsText" text="Alta">
      <formula>NOT(ISERROR(SEARCH("Alta",N26)))</formula>
    </cfRule>
  </conditionalFormatting>
  <conditionalFormatting sqref="AU26:AU29 N26:N29">
    <cfRule type="containsText" dxfId="475" priority="467" operator="containsText" text="Moderada">
      <formula>NOT(ISERROR(SEARCH("Moderada",N26)))</formula>
    </cfRule>
    <cfRule type="containsText" dxfId="474" priority="468" operator="containsText" text="Extrema">
      <formula>NOT(ISERROR(SEARCH("Extrema",N26)))</formula>
    </cfRule>
  </conditionalFormatting>
  <conditionalFormatting sqref="AF26:AF27 AF29 AG26:AI29">
    <cfRule type="cellIs" dxfId="473" priority="463" operator="between">
      <formula>76</formula>
      <formula>100</formula>
    </cfRule>
    <cfRule type="cellIs" dxfId="472" priority="464" operator="between">
      <formula>1</formula>
      <formula>50</formula>
    </cfRule>
    <cfRule type="cellIs" dxfId="471" priority="465" operator="between">
      <formula>50</formula>
      <formula>75</formula>
    </cfRule>
    <cfRule type="cellIs" dxfId="45" priority="466" operator="between">
      <formula>0</formula>
      <formula>0</formula>
    </cfRule>
  </conditionalFormatting>
  <conditionalFormatting sqref="AF26:AF27 AF29 AG26:AI29">
    <cfRule type="containsText" dxfId="470" priority="460" operator="containsText" text="Débil">
      <formula>NOT(ISERROR(SEARCH("Débil",AF26)))</formula>
    </cfRule>
    <cfRule type="containsText" dxfId="469" priority="461" operator="containsText" text="Moderado">
      <formula>NOT(ISERROR(SEARCH("Moderado",AF26)))</formula>
    </cfRule>
    <cfRule type="containsText" dxfId="468" priority="462" operator="containsText" text="Fuerte">
      <formula>NOT(ISERROR(SEARCH("Fuerte",AF26)))</formula>
    </cfRule>
  </conditionalFormatting>
  <conditionalFormatting sqref="AU26:AU29 N26:N29">
    <cfRule type="containsText" dxfId="467" priority="458" operator="containsText" text="baja">
      <formula>NOT(ISERROR(SEARCH("baja",N26)))</formula>
    </cfRule>
    <cfRule type="containsText" dxfId="466" priority="459" operator="containsText" text="Alta">
      <formula>NOT(ISERROR(SEARCH("Alta",N26)))</formula>
    </cfRule>
  </conditionalFormatting>
  <conditionalFormatting sqref="AU26:AU29 N26:N29">
    <cfRule type="containsText" dxfId="465" priority="456" operator="containsText" text="Moderada">
      <formula>NOT(ISERROR(SEARCH("Moderada",N26)))</formula>
    </cfRule>
    <cfRule type="containsText" dxfId="464" priority="457" operator="containsText" text="Extrema">
      <formula>NOT(ISERROR(SEARCH("Extrema",N26)))</formula>
    </cfRule>
  </conditionalFormatting>
  <conditionalFormatting sqref="AF26:AF27 AF29 AG26:AI29">
    <cfRule type="cellIs" dxfId="463" priority="452" operator="between">
      <formula>76</formula>
      <formula>100</formula>
    </cfRule>
    <cfRule type="cellIs" dxfId="462" priority="453" operator="between">
      <formula>1</formula>
      <formula>50</formula>
    </cfRule>
    <cfRule type="cellIs" dxfId="461" priority="454" operator="between">
      <formula>50</formula>
      <formula>75</formula>
    </cfRule>
    <cfRule type="cellIs" dxfId="44" priority="455" operator="between">
      <formula>0</formula>
      <formula>0</formula>
    </cfRule>
  </conditionalFormatting>
  <conditionalFormatting sqref="AF26:AF27 AF29 AG26:AI29">
    <cfRule type="containsText" dxfId="460" priority="449" operator="containsText" text="Débil">
      <formula>NOT(ISERROR(SEARCH("Débil",AF26)))</formula>
    </cfRule>
    <cfRule type="containsText" dxfId="459" priority="450" operator="containsText" text="Moderado">
      <formula>NOT(ISERROR(SEARCH("Moderado",AF26)))</formula>
    </cfRule>
    <cfRule type="containsText" dxfId="458" priority="451" operator="containsText" text="Fuerte">
      <formula>NOT(ISERROR(SEARCH("Fuerte",AF26)))</formula>
    </cfRule>
  </conditionalFormatting>
  <conditionalFormatting sqref="AU26:AU29 N26:N29">
    <cfRule type="containsText" dxfId="457" priority="447" operator="containsText" text="baja">
      <formula>NOT(ISERROR(SEARCH("baja",N26)))</formula>
    </cfRule>
    <cfRule type="containsText" dxfId="456" priority="448" operator="containsText" text="Alta">
      <formula>NOT(ISERROR(SEARCH("Alta",N26)))</formula>
    </cfRule>
  </conditionalFormatting>
  <conditionalFormatting sqref="AU26:AU29 N26:N29">
    <cfRule type="containsText" dxfId="455" priority="445" operator="containsText" text="Moderada">
      <formula>NOT(ISERROR(SEARCH("Moderada",N26)))</formula>
    </cfRule>
    <cfRule type="containsText" dxfId="454" priority="446" operator="containsText" text="Extrema">
      <formula>NOT(ISERROR(SEARCH("Extrema",N26)))</formula>
    </cfRule>
  </conditionalFormatting>
  <conditionalFormatting sqref="AF26:AF27 AF29 AG26:AI29">
    <cfRule type="cellIs" dxfId="453" priority="441" operator="between">
      <formula>76</formula>
      <formula>100</formula>
    </cfRule>
    <cfRule type="cellIs" dxfId="452" priority="442" operator="between">
      <formula>1</formula>
      <formula>50</formula>
    </cfRule>
    <cfRule type="cellIs" dxfId="451" priority="443" operator="between">
      <formula>50</formula>
      <formula>75</formula>
    </cfRule>
    <cfRule type="cellIs" dxfId="43" priority="444" operator="between">
      <formula>0</formula>
      <formula>0</formula>
    </cfRule>
  </conditionalFormatting>
  <conditionalFormatting sqref="AF26:AF27 AF29 AG26:AI29">
    <cfRule type="containsText" dxfId="450" priority="438" operator="containsText" text="Débil">
      <formula>NOT(ISERROR(SEARCH("Débil",AF26)))</formula>
    </cfRule>
    <cfRule type="containsText" dxfId="449" priority="439" operator="containsText" text="Moderado">
      <formula>NOT(ISERROR(SEARCH("Moderado",AF26)))</formula>
    </cfRule>
    <cfRule type="containsText" dxfId="448" priority="440" operator="containsText" text="Fuerte">
      <formula>NOT(ISERROR(SEARCH("Fuerte",AF26)))</formula>
    </cfRule>
  </conditionalFormatting>
  <conditionalFormatting sqref="AU26:AU29 N26:N29">
    <cfRule type="containsText" dxfId="447" priority="436" operator="containsText" text="baja">
      <formula>NOT(ISERROR(SEARCH("baja",N26)))</formula>
    </cfRule>
    <cfRule type="containsText" dxfId="446" priority="437" operator="containsText" text="Alta">
      <formula>NOT(ISERROR(SEARCH("Alta",N26)))</formula>
    </cfRule>
  </conditionalFormatting>
  <conditionalFormatting sqref="AU26:AU29 N26:N29">
    <cfRule type="containsText" dxfId="445" priority="434" operator="containsText" text="Moderada">
      <formula>NOT(ISERROR(SEARCH("Moderada",N26)))</formula>
    </cfRule>
    <cfRule type="containsText" dxfId="444" priority="435" operator="containsText" text="Extrema">
      <formula>NOT(ISERROR(SEARCH("Extrema",N26)))</formula>
    </cfRule>
  </conditionalFormatting>
  <conditionalFormatting sqref="AF26:AF27 AF29 AG26:AI29">
    <cfRule type="cellIs" dxfId="443" priority="430" operator="between">
      <formula>76</formula>
      <formula>100</formula>
    </cfRule>
    <cfRule type="cellIs" dxfId="442" priority="431" operator="between">
      <formula>1</formula>
      <formula>50</formula>
    </cfRule>
    <cfRule type="cellIs" dxfId="441" priority="432" operator="between">
      <formula>50</formula>
      <formula>75</formula>
    </cfRule>
    <cfRule type="cellIs" dxfId="42" priority="433" operator="between">
      <formula>0</formula>
      <formula>0</formula>
    </cfRule>
  </conditionalFormatting>
  <conditionalFormatting sqref="AF26:AF27 AF29 AG26:AI29">
    <cfRule type="containsText" dxfId="440" priority="427" operator="containsText" text="Débil">
      <formula>NOT(ISERROR(SEARCH("Débil",AF26)))</formula>
    </cfRule>
    <cfRule type="containsText" dxfId="439" priority="428" operator="containsText" text="Moderado">
      <formula>NOT(ISERROR(SEARCH("Moderado",AF26)))</formula>
    </cfRule>
    <cfRule type="containsText" dxfId="438" priority="429" operator="containsText" text="Fuerte">
      <formula>NOT(ISERROR(SEARCH("Fuerte",AF26)))</formula>
    </cfRule>
  </conditionalFormatting>
  <conditionalFormatting sqref="AU26:AU29 N26:N29">
    <cfRule type="containsText" dxfId="437" priority="425" operator="containsText" text="baja">
      <formula>NOT(ISERROR(SEARCH("baja",N26)))</formula>
    </cfRule>
    <cfRule type="containsText" dxfId="436" priority="426" operator="containsText" text="Alta">
      <formula>NOT(ISERROR(SEARCH("Alta",N26)))</formula>
    </cfRule>
  </conditionalFormatting>
  <conditionalFormatting sqref="AU26:AU29 N26:N29">
    <cfRule type="containsText" dxfId="435" priority="423" operator="containsText" text="Moderada">
      <formula>NOT(ISERROR(SEARCH("Moderada",N26)))</formula>
    </cfRule>
    <cfRule type="containsText" dxfId="434" priority="424" operator="containsText" text="Extrema">
      <formula>NOT(ISERROR(SEARCH("Extrema",N26)))</formula>
    </cfRule>
  </conditionalFormatting>
  <conditionalFormatting sqref="AF26:AF27 AF29 AG26:AI29">
    <cfRule type="cellIs" dxfId="433" priority="419" operator="between">
      <formula>76</formula>
      <formula>100</formula>
    </cfRule>
    <cfRule type="cellIs" dxfId="432" priority="420" operator="between">
      <formula>1</formula>
      <formula>50</formula>
    </cfRule>
    <cfRule type="cellIs" dxfId="431" priority="421" operator="between">
      <formula>50</formula>
      <formula>75</formula>
    </cfRule>
    <cfRule type="cellIs" dxfId="41" priority="422" operator="between">
      <formula>0</formula>
      <formula>0</formula>
    </cfRule>
  </conditionalFormatting>
  <conditionalFormatting sqref="AF26:AF27 AF29 AG26:AI29">
    <cfRule type="containsText" dxfId="430" priority="416" operator="containsText" text="Débil">
      <formula>NOT(ISERROR(SEARCH("Débil",AF26)))</formula>
    </cfRule>
    <cfRule type="containsText" dxfId="429" priority="417" operator="containsText" text="Moderado">
      <formula>NOT(ISERROR(SEARCH("Moderado",AF26)))</formula>
    </cfRule>
    <cfRule type="containsText" dxfId="428" priority="418" operator="containsText" text="Fuerte">
      <formula>NOT(ISERROR(SEARCH("Fuerte",AF26)))</formula>
    </cfRule>
  </conditionalFormatting>
  <conditionalFormatting sqref="AU30 N30">
    <cfRule type="containsText" dxfId="427" priority="414" operator="containsText" text="baja">
      <formula>NOT(ISERROR(SEARCH("baja",N30)))</formula>
    </cfRule>
    <cfRule type="containsText" dxfId="426" priority="415" operator="containsText" text="Alta">
      <formula>NOT(ISERROR(SEARCH("Alta",N30)))</formula>
    </cfRule>
  </conditionalFormatting>
  <conditionalFormatting sqref="AU30 N30">
    <cfRule type="containsText" dxfId="425" priority="412" operator="containsText" text="Moderada">
      <formula>NOT(ISERROR(SEARCH("Moderada",N30)))</formula>
    </cfRule>
    <cfRule type="containsText" dxfId="424" priority="413" operator="containsText" text="Extrema">
      <formula>NOT(ISERROR(SEARCH("Extrema",N30)))</formula>
    </cfRule>
  </conditionalFormatting>
  <conditionalFormatting sqref="AF30:AI30">
    <cfRule type="cellIs" dxfId="423" priority="408" operator="between">
      <formula>76</formula>
      <formula>100</formula>
    </cfRule>
    <cfRule type="cellIs" dxfId="422" priority="409" operator="between">
      <formula>1</formula>
      <formula>50</formula>
    </cfRule>
    <cfRule type="cellIs" dxfId="421" priority="410" operator="between">
      <formula>50</formula>
      <formula>75</formula>
    </cfRule>
    <cfRule type="cellIs" dxfId="40" priority="411" operator="between">
      <formula>0</formula>
      <formula>0</formula>
    </cfRule>
  </conditionalFormatting>
  <conditionalFormatting sqref="AF30:AI30">
    <cfRule type="containsText" dxfId="420" priority="405" operator="containsText" text="Débil">
      <formula>NOT(ISERROR(SEARCH("Débil",AF30)))</formula>
    </cfRule>
    <cfRule type="containsText" dxfId="419" priority="406" operator="containsText" text="Moderado">
      <formula>NOT(ISERROR(SEARCH("Moderado",AF30)))</formula>
    </cfRule>
    <cfRule type="containsText" dxfId="418" priority="407" operator="containsText" text="Fuerte">
      <formula>NOT(ISERROR(SEARCH("Fuerte",AF30)))</formula>
    </cfRule>
  </conditionalFormatting>
  <conditionalFormatting sqref="AU30 N30">
    <cfRule type="containsText" dxfId="417" priority="403" operator="containsText" text="baja">
      <formula>NOT(ISERROR(SEARCH("baja",N30)))</formula>
    </cfRule>
    <cfRule type="containsText" dxfId="416" priority="404" operator="containsText" text="Alta">
      <formula>NOT(ISERROR(SEARCH("Alta",N30)))</formula>
    </cfRule>
  </conditionalFormatting>
  <conditionalFormatting sqref="AU30 N30">
    <cfRule type="containsText" dxfId="415" priority="401" operator="containsText" text="Moderada">
      <formula>NOT(ISERROR(SEARCH("Moderada",N30)))</formula>
    </cfRule>
    <cfRule type="containsText" dxfId="414" priority="402" operator="containsText" text="Extrema">
      <formula>NOT(ISERROR(SEARCH("Extrema",N30)))</formula>
    </cfRule>
  </conditionalFormatting>
  <conditionalFormatting sqref="AF30:AI30">
    <cfRule type="cellIs" dxfId="413" priority="397" operator="between">
      <formula>76</formula>
      <formula>100</formula>
    </cfRule>
    <cfRule type="cellIs" dxfId="412" priority="398" operator="between">
      <formula>1</formula>
      <formula>50</formula>
    </cfRule>
    <cfRule type="cellIs" dxfId="411" priority="399" operator="between">
      <formula>50</formula>
      <formula>75</formula>
    </cfRule>
    <cfRule type="cellIs" dxfId="39" priority="400" operator="between">
      <formula>0</formula>
      <formula>0</formula>
    </cfRule>
  </conditionalFormatting>
  <conditionalFormatting sqref="AF30:AI30">
    <cfRule type="containsText" dxfId="410" priority="394" operator="containsText" text="Débil">
      <formula>NOT(ISERROR(SEARCH("Débil",AF30)))</formula>
    </cfRule>
    <cfRule type="containsText" dxfId="409" priority="395" operator="containsText" text="Moderado">
      <formula>NOT(ISERROR(SEARCH("Moderado",AF30)))</formula>
    </cfRule>
    <cfRule type="containsText" dxfId="408" priority="396" operator="containsText" text="Fuerte">
      <formula>NOT(ISERROR(SEARCH("Fuerte",AF30)))</formula>
    </cfRule>
  </conditionalFormatting>
  <conditionalFormatting sqref="AU30 N30">
    <cfRule type="containsText" dxfId="407" priority="392" operator="containsText" text="baja">
      <formula>NOT(ISERROR(SEARCH("baja",N30)))</formula>
    </cfRule>
    <cfRule type="containsText" dxfId="406" priority="393" operator="containsText" text="Alta">
      <formula>NOT(ISERROR(SEARCH("Alta",N30)))</formula>
    </cfRule>
  </conditionalFormatting>
  <conditionalFormatting sqref="AU30 N30">
    <cfRule type="containsText" dxfId="405" priority="390" operator="containsText" text="Moderada">
      <formula>NOT(ISERROR(SEARCH("Moderada",N30)))</formula>
    </cfRule>
    <cfRule type="containsText" dxfId="404" priority="391" operator="containsText" text="Extrema">
      <formula>NOT(ISERROR(SEARCH("Extrema",N30)))</formula>
    </cfRule>
  </conditionalFormatting>
  <conditionalFormatting sqref="AF30:AI30">
    <cfRule type="cellIs" dxfId="403" priority="386" operator="between">
      <formula>76</formula>
      <formula>100</formula>
    </cfRule>
    <cfRule type="cellIs" dxfId="402" priority="387" operator="between">
      <formula>1</formula>
      <formula>50</formula>
    </cfRule>
    <cfRule type="cellIs" dxfId="401" priority="388" operator="between">
      <formula>50</formula>
      <formula>75</formula>
    </cfRule>
    <cfRule type="cellIs" dxfId="38" priority="389" operator="between">
      <formula>0</formula>
      <formula>0</formula>
    </cfRule>
  </conditionalFormatting>
  <conditionalFormatting sqref="AF30:AI30">
    <cfRule type="containsText" dxfId="400" priority="383" operator="containsText" text="Débil">
      <formula>NOT(ISERROR(SEARCH("Débil",AF30)))</formula>
    </cfRule>
    <cfRule type="containsText" dxfId="399" priority="384" operator="containsText" text="Moderado">
      <formula>NOT(ISERROR(SEARCH("Moderado",AF30)))</formula>
    </cfRule>
    <cfRule type="containsText" dxfId="398" priority="385" operator="containsText" text="Fuerte">
      <formula>NOT(ISERROR(SEARCH("Fuerte",AF30)))</formula>
    </cfRule>
  </conditionalFormatting>
  <conditionalFormatting sqref="AU30 N30">
    <cfRule type="containsText" dxfId="397" priority="381" operator="containsText" text="baja">
      <formula>NOT(ISERROR(SEARCH("baja",N30)))</formula>
    </cfRule>
    <cfRule type="containsText" dxfId="396" priority="382" operator="containsText" text="Alta">
      <formula>NOT(ISERROR(SEARCH("Alta",N30)))</formula>
    </cfRule>
  </conditionalFormatting>
  <conditionalFormatting sqref="AU30 N30">
    <cfRule type="containsText" dxfId="395" priority="379" operator="containsText" text="Moderada">
      <formula>NOT(ISERROR(SEARCH("Moderada",N30)))</formula>
    </cfRule>
    <cfRule type="containsText" dxfId="394" priority="380" operator="containsText" text="Extrema">
      <formula>NOT(ISERROR(SEARCH("Extrema",N30)))</formula>
    </cfRule>
  </conditionalFormatting>
  <conditionalFormatting sqref="AF30:AI30">
    <cfRule type="cellIs" dxfId="393" priority="375" operator="between">
      <formula>76</formula>
      <formula>100</formula>
    </cfRule>
    <cfRule type="cellIs" dxfId="392" priority="376" operator="between">
      <formula>1</formula>
      <formula>50</formula>
    </cfRule>
    <cfRule type="cellIs" dxfId="391" priority="377" operator="between">
      <formula>50</formula>
      <formula>75</formula>
    </cfRule>
    <cfRule type="cellIs" dxfId="37" priority="378" operator="between">
      <formula>0</formula>
      <formula>0</formula>
    </cfRule>
  </conditionalFormatting>
  <conditionalFormatting sqref="AF30:AI30">
    <cfRule type="containsText" dxfId="390" priority="372" operator="containsText" text="Débil">
      <formula>NOT(ISERROR(SEARCH("Débil",AF30)))</formula>
    </cfRule>
    <cfRule type="containsText" dxfId="389" priority="373" operator="containsText" text="Moderado">
      <formula>NOT(ISERROR(SEARCH("Moderado",AF30)))</formula>
    </cfRule>
    <cfRule type="containsText" dxfId="388" priority="374" operator="containsText" text="Fuerte">
      <formula>NOT(ISERROR(SEARCH("Fuerte",AF30)))</formula>
    </cfRule>
  </conditionalFormatting>
  <conditionalFormatting sqref="AU30 N30">
    <cfRule type="containsText" dxfId="387" priority="370" operator="containsText" text="baja">
      <formula>NOT(ISERROR(SEARCH("baja",N30)))</formula>
    </cfRule>
    <cfRule type="containsText" dxfId="386" priority="371" operator="containsText" text="Alta">
      <formula>NOT(ISERROR(SEARCH("Alta",N30)))</formula>
    </cfRule>
  </conditionalFormatting>
  <conditionalFormatting sqref="AU30 N30">
    <cfRule type="containsText" dxfId="385" priority="368" operator="containsText" text="Moderada">
      <formula>NOT(ISERROR(SEARCH("Moderada",N30)))</formula>
    </cfRule>
    <cfRule type="containsText" dxfId="384" priority="369" operator="containsText" text="Extrema">
      <formula>NOT(ISERROR(SEARCH("Extrema",N30)))</formula>
    </cfRule>
  </conditionalFormatting>
  <conditionalFormatting sqref="AF30:AI30">
    <cfRule type="cellIs" dxfId="383" priority="364" operator="between">
      <formula>76</formula>
      <formula>100</formula>
    </cfRule>
    <cfRule type="cellIs" dxfId="382" priority="365" operator="between">
      <formula>1</formula>
      <formula>50</formula>
    </cfRule>
    <cfRule type="cellIs" dxfId="381" priority="366" operator="between">
      <formula>50</formula>
      <formula>75</formula>
    </cfRule>
    <cfRule type="cellIs" dxfId="36" priority="367" operator="between">
      <formula>0</formula>
      <formula>0</formula>
    </cfRule>
  </conditionalFormatting>
  <conditionalFormatting sqref="AF30:AI30">
    <cfRule type="containsText" dxfId="380" priority="361" operator="containsText" text="Débil">
      <formula>NOT(ISERROR(SEARCH("Débil",AF30)))</formula>
    </cfRule>
    <cfRule type="containsText" dxfId="379" priority="362" operator="containsText" text="Moderado">
      <formula>NOT(ISERROR(SEARCH("Moderado",AF30)))</formula>
    </cfRule>
    <cfRule type="containsText" dxfId="378" priority="363" operator="containsText" text="Fuerte">
      <formula>NOT(ISERROR(SEARCH("Fuerte",AF30)))</formula>
    </cfRule>
  </conditionalFormatting>
  <conditionalFormatting sqref="AU30 N30">
    <cfRule type="containsText" dxfId="377" priority="359" operator="containsText" text="baja">
      <formula>NOT(ISERROR(SEARCH("baja",N30)))</formula>
    </cfRule>
    <cfRule type="containsText" dxfId="376" priority="360" operator="containsText" text="Alta">
      <formula>NOT(ISERROR(SEARCH("Alta",N30)))</formula>
    </cfRule>
  </conditionalFormatting>
  <conditionalFormatting sqref="AU30 N30">
    <cfRule type="containsText" dxfId="375" priority="357" operator="containsText" text="Moderada">
      <formula>NOT(ISERROR(SEARCH("Moderada",N30)))</formula>
    </cfRule>
    <cfRule type="containsText" dxfId="374" priority="358" operator="containsText" text="Extrema">
      <formula>NOT(ISERROR(SEARCH("Extrema",N30)))</formula>
    </cfRule>
  </conditionalFormatting>
  <conditionalFormatting sqref="AF30:AI30">
    <cfRule type="cellIs" dxfId="373" priority="353" operator="between">
      <formula>76</formula>
      <formula>100</formula>
    </cfRule>
    <cfRule type="cellIs" dxfId="372" priority="354" operator="between">
      <formula>1</formula>
      <formula>50</formula>
    </cfRule>
    <cfRule type="cellIs" dxfId="371" priority="355" operator="between">
      <formula>50</formula>
      <formula>75</formula>
    </cfRule>
    <cfRule type="cellIs" dxfId="35" priority="356" operator="between">
      <formula>0</formula>
      <formula>0</formula>
    </cfRule>
  </conditionalFormatting>
  <conditionalFormatting sqref="AF30:AI30">
    <cfRule type="containsText" dxfId="370" priority="350" operator="containsText" text="Débil">
      <formula>NOT(ISERROR(SEARCH("Débil",AF30)))</formula>
    </cfRule>
    <cfRule type="containsText" dxfId="369" priority="351" operator="containsText" text="Moderado">
      <formula>NOT(ISERROR(SEARCH("Moderado",AF30)))</formula>
    </cfRule>
    <cfRule type="containsText" dxfId="368" priority="352" operator="containsText" text="Fuerte">
      <formula>NOT(ISERROR(SEARCH("Fuerte",AF30)))</formula>
    </cfRule>
  </conditionalFormatting>
  <conditionalFormatting sqref="AU30 N30">
    <cfRule type="containsText" dxfId="367" priority="348" operator="containsText" text="baja">
      <formula>NOT(ISERROR(SEARCH("baja",N30)))</formula>
    </cfRule>
    <cfRule type="containsText" dxfId="366" priority="349" operator="containsText" text="Alta">
      <formula>NOT(ISERROR(SEARCH("Alta",N30)))</formula>
    </cfRule>
  </conditionalFormatting>
  <conditionalFormatting sqref="AU30 N30">
    <cfRule type="containsText" dxfId="365" priority="346" operator="containsText" text="Moderada">
      <formula>NOT(ISERROR(SEARCH("Moderada",N30)))</formula>
    </cfRule>
    <cfRule type="containsText" dxfId="364" priority="347" operator="containsText" text="Extrema">
      <formula>NOT(ISERROR(SEARCH("Extrema",N30)))</formula>
    </cfRule>
  </conditionalFormatting>
  <conditionalFormatting sqref="AF30:AI30">
    <cfRule type="cellIs" dxfId="363" priority="342" operator="between">
      <formula>76</formula>
      <formula>100</formula>
    </cfRule>
    <cfRule type="cellIs" dxfId="362" priority="343" operator="between">
      <formula>1</formula>
      <formula>50</formula>
    </cfRule>
    <cfRule type="cellIs" dxfId="361" priority="344" operator="between">
      <formula>50</formula>
      <formula>75</formula>
    </cfRule>
    <cfRule type="cellIs" dxfId="34" priority="345" operator="between">
      <formula>0</formula>
      <formula>0</formula>
    </cfRule>
  </conditionalFormatting>
  <conditionalFormatting sqref="AF30:AI30">
    <cfRule type="containsText" dxfId="360" priority="339" operator="containsText" text="Débil">
      <formula>NOT(ISERROR(SEARCH("Débil",AF30)))</formula>
    </cfRule>
    <cfRule type="containsText" dxfId="359" priority="340" operator="containsText" text="Moderado">
      <formula>NOT(ISERROR(SEARCH("Moderado",AF30)))</formula>
    </cfRule>
    <cfRule type="containsText" dxfId="358" priority="341" operator="containsText" text="Fuerte">
      <formula>NOT(ISERROR(SEARCH("Fuerte",AF30)))</formula>
    </cfRule>
  </conditionalFormatting>
  <conditionalFormatting sqref="AU30 N30">
    <cfRule type="containsText" dxfId="357" priority="337" operator="containsText" text="baja">
      <formula>NOT(ISERROR(SEARCH("baja",N30)))</formula>
    </cfRule>
    <cfRule type="containsText" dxfId="356" priority="338" operator="containsText" text="Alta">
      <formula>NOT(ISERROR(SEARCH("Alta",N30)))</formula>
    </cfRule>
  </conditionalFormatting>
  <conditionalFormatting sqref="AU30 N30">
    <cfRule type="containsText" dxfId="355" priority="335" operator="containsText" text="Moderada">
      <formula>NOT(ISERROR(SEARCH("Moderada",N30)))</formula>
    </cfRule>
    <cfRule type="containsText" dxfId="354" priority="336" operator="containsText" text="Extrema">
      <formula>NOT(ISERROR(SEARCH("Extrema",N30)))</formula>
    </cfRule>
  </conditionalFormatting>
  <conditionalFormatting sqref="AF30:AI30">
    <cfRule type="cellIs" dxfId="353" priority="331" operator="between">
      <formula>76</formula>
      <formula>100</formula>
    </cfRule>
    <cfRule type="cellIs" dxfId="352" priority="332" operator="between">
      <formula>1</formula>
      <formula>50</formula>
    </cfRule>
    <cfRule type="cellIs" dxfId="351" priority="333" operator="between">
      <formula>50</formula>
      <formula>75</formula>
    </cfRule>
    <cfRule type="cellIs" dxfId="33" priority="334" operator="between">
      <formula>0</formula>
      <formula>0</formula>
    </cfRule>
  </conditionalFormatting>
  <conditionalFormatting sqref="AF30:AI30">
    <cfRule type="containsText" dxfId="350" priority="328" operator="containsText" text="Débil">
      <formula>NOT(ISERROR(SEARCH("Débil",AF30)))</formula>
    </cfRule>
    <cfRule type="containsText" dxfId="349" priority="329" operator="containsText" text="Moderado">
      <formula>NOT(ISERROR(SEARCH("Moderado",AF30)))</formula>
    </cfRule>
    <cfRule type="containsText" dxfId="348" priority="330" operator="containsText" text="Fuerte">
      <formula>NOT(ISERROR(SEARCH("Fuerte",AF30)))</formula>
    </cfRule>
  </conditionalFormatting>
  <conditionalFormatting sqref="AU31 N31">
    <cfRule type="containsText" dxfId="347" priority="326" operator="containsText" text="baja">
      <formula>NOT(ISERROR(SEARCH("baja",N31)))</formula>
    </cfRule>
    <cfRule type="containsText" dxfId="346" priority="327" operator="containsText" text="Alta">
      <formula>NOT(ISERROR(SEARCH("Alta",N31)))</formula>
    </cfRule>
  </conditionalFormatting>
  <conditionalFormatting sqref="AU31 N31">
    <cfRule type="containsText" dxfId="345" priority="324" operator="containsText" text="Moderada">
      <formula>NOT(ISERROR(SEARCH("Moderada",N31)))</formula>
    </cfRule>
    <cfRule type="containsText" dxfId="344" priority="325" operator="containsText" text="Extrema">
      <formula>NOT(ISERROR(SEARCH("Extrema",N31)))</formula>
    </cfRule>
  </conditionalFormatting>
  <conditionalFormatting sqref="AF31:AI31">
    <cfRule type="cellIs" dxfId="343" priority="320" operator="between">
      <formula>76</formula>
      <formula>100</formula>
    </cfRule>
    <cfRule type="cellIs" dxfId="342" priority="321" operator="between">
      <formula>1</formula>
      <formula>50</formula>
    </cfRule>
    <cfRule type="cellIs" dxfId="341" priority="322" operator="between">
      <formula>50</formula>
      <formula>75</formula>
    </cfRule>
    <cfRule type="cellIs" dxfId="32" priority="323" operator="between">
      <formula>0</formula>
      <formula>0</formula>
    </cfRule>
  </conditionalFormatting>
  <conditionalFormatting sqref="AF31:AI31">
    <cfRule type="containsText" dxfId="340" priority="317" operator="containsText" text="Débil">
      <formula>NOT(ISERROR(SEARCH("Débil",AF31)))</formula>
    </cfRule>
    <cfRule type="containsText" dxfId="339" priority="318" operator="containsText" text="Moderado">
      <formula>NOT(ISERROR(SEARCH("Moderado",AF31)))</formula>
    </cfRule>
    <cfRule type="containsText" dxfId="338" priority="319" operator="containsText" text="Fuerte">
      <formula>NOT(ISERROR(SEARCH("Fuerte",AF31)))</formula>
    </cfRule>
  </conditionalFormatting>
  <conditionalFormatting sqref="AU31 N31">
    <cfRule type="containsText" dxfId="337" priority="315" operator="containsText" text="baja">
      <formula>NOT(ISERROR(SEARCH("baja",N31)))</formula>
    </cfRule>
    <cfRule type="containsText" dxfId="336" priority="316" operator="containsText" text="Alta">
      <formula>NOT(ISERROR(SEARCH("Alta",N31)))</formula>
    </cfRule>
  </conditionalFormatting>
  <conditionalFormatting sqref="AU31 N31">
    <cfRule type="containsText" dxfId="335" priority="313" operator="containsText" text="Moderada">
      <formula>NOT(ISERROR(SEARCH("Moderada",N31)))</formula>
    </cfRule>
    <cfRule type="containsText" dxfId="334" priority="314" operator="containsText" text="Extrema">
      <formula>NOT(ISERROR(SEARCH("Extrema",N31)))</formula>
    </cfRule>
  </conditionalFormatting>
  <conditionalFormatting sqref="AF31:AI31">
    <cfRule type="cellIs" dxfId="333" priority="309" operator="between">
      <formula>76</formula>
      <formula>100</formula>
    </cfRule>
    <cfRule type="cellIs" dxfId="332" priority="310" operator="between">
      <formula>1</formula>
      <formula>50</formula>
    </cfRule>
    <cfRule type="cellIs" dxfId="331" priority="311" operator="between">
      <formula>50</formula>
      <formula>75</formula>
    </cfRule>
    <cfRule type="cellIs" dxfId="31" priority="312" operator="between">
      <formula>0</formula>
      <formula>0</formula>
    </cfRule>
  </conditionalFormatting>
  <conditionalFormatting sqref="AF31:AI31">
    <cfRule type="containsText" dxfId="330" priority="306" operator="containsText" text="Débil">
      <formula>NOT(ISERROR(SEARCH("Débil",AF31)))</formula>
    </cfRule>
    <cfRule type="containsText" dxfId="329" priority="307" operator="containsText" text="Moderado">
      <formula>NOT(ISERROR(SEARCH("Moderado",AF31)))</formula>
    </cfRule>
    <cfRule type="containsText" dxfId="328" priority="308" operator="containsText" text="Fuerte">
      <formula>NOT(ISERROR(SEARCH("Fuerte",AF31)))</formula>
    </cfRule>
  </conditionalFormatting>
  <conditionalFormatting sqref="AU31 N31">
    <cfRule type="containsText" dxfId="327" priority="304" operator="containsText" text="baja">
      <formula>NOT(ISERROR(SEARCH("baja",N31)))</formula>
    </cfRule>
    <cfRule type="containsText" dxfId="326" priority="305" operator="containsText" text="Alta">
      <formula>NOT(ISERROR(SEARCH("Alta",N31)))</formula>
    </cfRule>
  </conditionalFormatting>
  <conditionalFormatting sqref="AU31 N31">
    <cfRule type="containsText" dxfId="325" priority="302" operator="containsText" text="Moderada">
      <formula>NOT(ISERROR(SEARCH("Moderada",N31)))</formula>
    </cfRule>
    <cfRule type="containsText" dxfId="324" priority="303" operator="containsText" text="Extrema">
      <formula>NOT(ISERROR(SEARCH("Extrema",N31)))</formula>
    </cfRule>
  </conditionalFormatting>
  <conditionalFormatting sqref="AF31:AI31">
    <cfRule type="cellIs" dxfId="323" priority="298" operator="between">
      <formula>76</formula>
      <formula>100</formula>
    </cfRule>
    <cfRule type="cellIs" dxfId="322" priority="299" operator="between">
      <formula>1</formula>
      <formula>50</formula>
    </cfRule>
    <cfRule type="cellIs" dxfId="321" priority="300" operator="between">
      <formula>50</formula>
      <formula>75</formula>
    </cfRule>
    <cfRule type="cellIs" dxfId="30" priority="301" operator="between">
      <formula>0</formula>
      <formula>0</formula>
    </cfRule>
  </conditionalFormatting>
  <conditionalFormatting sqref="AF31:AI31">
    <cfRule type="containsText" dxfId="320" priority="295" operator="containsText" text="Débil">
      <formula>NOT(ISERROR(SEARCH("Débil",AF31)))</formula>
    </cfRule>
    <cfRule type="containsText" dxfId="319" priority="296" operator="containsText" text="Moderado">
      <formula>NOT(ISERROR(SEARCH("Moderado",AF31)))</formula>
    </cfRule>
    <cfRule type="containsText" dxfId="318" priority="297" operator="containsText" text="Fuerte">
      <formula>NOT(ISERROR(SEARCH("Fuerte",AF31)))</formula>
    </cfRule>
  </conditionalFormatting>
  <conditionalFormatting sqref="AU31 N31">
    <cfRule type="containsText" dxfId="317" priority="293" operator="containsText" text="baja">
      <formula>NOT(ISERROR(SEARCH("baja",N31)))</formula>
    </cfRule>
    <cfRule type="containsText" dxfId="316" priority="294" operator="containsText" text="Alta">
      <formula>NOT(ISERROR(SEARCH("Alta",N31)))</formula>
    </cfRule>
  </conditionalFormatting>
  <conditionalFormatting sqref="AU31 N31">
    <cfRule type="containsText" dxfId="315" priority="291" operator="containsText" text="Moderada">
      <formula>NOT(ISERROR(SEARCH("Moderada",N31)))</formula>
    </cfRule>
    <cfRule type="containsText" dxfId="314" priority="292" operator="containsText" text="Extrema">
      <formula>NOT(ISERROR(SEARCH("Extrema",N31)))</formula>
    </cfRule>
  </conditionalFormatting>
  <conditionalFormatting sqref="AF31:AI31">
    <cfRule type="cellIs" dxfId="313" priority="287" operator="between">
      <formula>76</formula>
      <formula>100</formula>
    </cfRule>
    <cfRule type="cellIs" dxfId="312" priority="288" operator="between">
      <formula>1</formula>
      <formula>50</formula>
    </cfRule>
    <cfRule type="cellIs" dxfId="311" priority="289" operator="between">
      <formula>50</formula>
      <formula>75</formula>
    </cfRule>
    <cfRule type="cellIs" dxfId="29" priority="290" operator="between">
      <formula>0</formula>
      <formula>0</formula>
    </cfRule>
  </conditionalFormatting>
  <conditionalFormatting sqref="AF31:AI31">
    <cfRule type="containsText" dxfId="310" priority="284" operator="containsText" text="Débil">
      <formula>NOT(ISERROR(SEARCH("Débil",AF31)))</formula>
    </cfRule>
    <cfRule type="containsText" dxfId="309" priority="285" operator="containsText" text="Moderado">
      <formula>NOT(ISERROR(SEARCH("Moderado",AF31)))</formula>
    </cfRule>
    <cfRule type="containsText" dxfId="308" priority="286" operator="containsText" text="Fuerte">
      <formula>NOT(ISERROR(SEARCH("Fuerte",AF31)))</formula>
    </cfRule>
  </conditionalFormatting>
  <conditionalFormatting sqref="AU31 N31">
    <cfRule type="containsText" dxfId="307" priority="282" operator="containsText" text="baja">
      <formula>NOT(ISERROR(SEARCH("baja",N31)))</formula>
    </cfRule>
    <cfRule type="containsText" dxfId="306" priority="283" operator="containsText" text="Alta">
      <formula>NOT(ISERROR(SEARCH("Alta",N31)))</formula>
    </cfRule>
  </conditionalFormatting>
  <conditionalFormatting sqref="AU31 N31">
    <cfRule type="containsText" dxfId="305" priority="280" operator="containsText" text="Moderada">
      <formula>NOT(ISERROR(SEARCH("Moderada",N31)))</formula>
    </cfRule>
    <cfRule type="containsText" dxfId="304" priority="281" operator="containsText" text="Extrema">
      <formula>NOT(ISERROR(SEARCH("Extrema",N31)))</formula>
    </cfRule>
  </conditionalFormatting>
  <conditionalFormatting sqref="AF31:AI31">
    <cfRule type="cellIs" dxfId="303" priority="276" operator="between">
      <formula>76</formula>
      <formula>100</formula>
    </cfRule>
    <cfRule type="cellIs" dxfId="302" priority="277" operator="between">
      <formula>1</formula>
      <formula>50</formula>
    </cfRule>
    <cfRule type="cellIs" dxfId="301" priority="278" operator="between">
      <formula>50</formula>
      <formula>75</formula>
    </cfRule>
    <cfRule type="cellIs" dxfId="28" priority="279" operator="between">
      <formula>0</formula>
      <formula>0</formula>
    </cfRule>
  </conditionalFormatting>
  <conditionalFormatting sqref="AF31:AI31">
    <cfRule type="containsText" dxfId="300" priority="273" operator="containsText" text="Débil">
      <formula>NOT(ISERROR(SEARCH("Débil",AF31)))</formula>
    </cfRule>
    <cfRule type="containsText" dxfId="299" priority="274" operator="containsText" text="Moderado">
      <formula>NOT(ISERROR(SEARCH("Moderado",AF31)))</formula>
    </cfRule>
    <cfRule type="containsText" dxfId="298" priority="275" operator="containsText" text="Fuerte">
      <formula>NOT(ISERROR(SEARCH("Fuerte",AF31)))</formula>
    </cfRule>
  </conditionalFormatting>
  <conditionalFormatting sqref="AU31 N31">
    <cfRule type="containsText" dxfId="297" priority="271" operator="containsText" text="baja">
      <formula>NOT(ISERROR(SEARCH("baja",N31)))</formula>
    </cfRule>
    <cfRule type="containsText" dxfId="296" priority="272" operator="containsText" text="Alta">
      <formula>NOT(ISERROR(SEARCH("Alta",N31)))</formula>
    </cfRule>
  </conditionalFormatting>
  <conditionalFormatting sqref="AU31 N31">
    <cfRule type="containsText" dxfId="295" priority="269" operator="containsText" text="Moderada">
      <formula>NOT(ISERROR(SEARCH("Moderada",N31)))</formula>
    </cfRule>
    <cfRule type="containsText" dxfId="294" priority="270" operator="containsText" text="Extrema">
      <formula>NOT(ISERROR(SEARCH("Extrema",N31)))</formula>
    </cfRule>
  </conditionalFormatting>
  <conditionalFormatting sqref="AF31:AI31">
    <cfRule type="cellIs" dxfId="293" priority="265" operator="between">
      <formula>76</formula>
      <formula>100</formula>
    </cfRule>
    <cfRule type="cellIs" dxfId="292" priority="266" operator="between">
      <formula>1</formula>
      <formula>50</formula>
    </cfRule>
    <cfRule type="cellIs" dxfId="291" priority="267" operator="between">
      <formula>50</formula>
      <formula>75</formula>
    </cfRule>
    <cfRule type="cellIs" dxfId="27" priority="268" operator="between">
      <formula>0</formula>
      <formula>0</formula>
    </cfRule>
  </conditionalFormatting>
  <conditionalFormatting sqref="AF31:AI31">
    <cfRule type="containsText" dxfId="290" priority="262" operator="containsText" text="Débil">
      <formula>NOT(ISERROR(SEARCH("Débil",AF31)))</formula>
    </cfRule>
    <cfRule type="containsText" dxfId="289" priority="263" operator="containsText" text="Moderado">
      <formula>NOT(ISERROR(SEARCH("Moderado",AF31)))</formula>
    </cfRule>
    <cfRule type="containsText" dxfId="288" priority="264" operator="containsText" text="Fuerte">
      <formula>NOT(ISERROR(SEARCH("Fuerte",AF31)))</formula>
    </cfRule>
  </conditionalFormatting>
  <conditionalFormatting sqref="AU31 N31">
    <cfRule type="containsText" dxfId="287" priority="260" operator="containsText" text="baja">
      <formula>NOT(ISERROR(SEARCH("baja",N31)))</formula>
    </cfRule>
    <cfRule type="containsText" dxfId="286" priority="261" operator="containsText" text="Alta">
      <formula>NOT(ISERROR(SEARCH("Alta",N31)))</formula>
    </cfRule>
  </conditionalFormatting>
  <conditionalFormatting sqref="AU31 N31">
    <cfRule type="containsText" dxfId="285" priority="258" operator="containsText" text="Moderada">
      <formula>NOT(ISERROR(SEARCH("Moderada",N31)))</formula>
    </cfRule>
    <cfRule type="containsText" dxfId="284" priority="259" operator="containsText" text="Extrema">
      <formula>NOT(ISERROR(SEARCH("Extrema",N31)))</formula>
    </cfRule>
  </conditionalFormatting>
  <conditionalFormatting sqref="AF31:AI31">
    <cfRule type="cellIs" dxfId="283" priority="254" operator="between">
      <formula>76</formula>
      <formula>100</formula>
    </cfRule>
    <cfRule type="cellIs" dxfId="282" priority="255" operator="between">
      <formula>1</formula>
      <formula>50</formula>
    </cfRule>
    <cfRule type="cellIs" dxfId="281" priority="256" operator="between">
      <formula>50</formula>
      <formula>75</formula>
    </cfRule>
    <cfRule type="cellIs" dxfId="26" priority="257" operator="between">
      <formula>0</formula>
      <formula>0</formula>
    </cfRule>
  </conditionalFormatting>
  <conditionalFormatting sqref="AF31:AI31">
    <cfRule type="containsText" dxfId="280" priority="251" operator="containsText" text="Débil">
      <formula>NOT(ISERROR(SEARCH("Débil",AF31)))</formula>
    </cfRule>
    <cfRule type="containsText" dxfId="279" priority="252" operator="containsText" text="Moderado">
      <formula>NOT(ISERROR(SEARCH("Moderado",AF31)))</formula>
    </cfRule>
    <cfRule type="containsText" dxfId="278" priority="253" operator="containsText" text="Fuerte">
      <formula>NOT(ISERROR(SEARCH("Fuerte",AF31)))</formula>
    </cfRule>
  </conditionalFormatting>
  <conditionalFormatting sqref="AU31 N31">
    <cfRule type="containsText" dxfId="277" priority="249" operator="containsText" text="baja">
      <formula>NOT(ISERROR(SEARCH("baja",N31)))</formula>
    </cfRule>
    <cfRule type="containsText" dxfId="276" priority="250" operator="containsText" text="Alta">
      <formula>NOT(ISERROR(SEARCH("Alta",N31)))</formula>
    </cfRule>
  </conditionalFormatting>
  <conditionalFormatting sqref="AU31 N31">
    <cfRule type="containsText" dxfId="275" priority="247" operator="containsText" text="Moderada">
      <formula>NOT(ISERROR(SEARCH("Moderada",N31)))</formula>
    </cfRule>
    <cfRule type="containsText" dxfId="274" priority="248" operator="containsText" text="Extrema">
      <formula>NOT(ISERROR(SEARCH("Extrema",N31)))</formula>
    </cfRule>
  </conditionalFormatting>
  <conditionalFormatting sqref="AF31:AI31">
    <cfRule type="cellIs" dxfId="273" priority="243" operator="between">
      <formula>76</formula>
      <formula>100</formula>
    </cfRule>
    <cfRule type="cellIs" dxfId="272" priority="244" operator="between">
      <formula>1</formula>
      <formula>50</formula>
    </cfRule>
    <cfRule type="cellIs" dxfId="271" priority="245" operator="between">
      <formula>50</formula>
      <formula>75</formula>
    </cfRule>
    <cfRule type="cellIs" dxfId="25" priority="246" operator="between">
      <formula>0</formula>
      <formula>0</formula>
    </cfRule>
  </conditionalFormatting>
  <conditionalFormatting sqref="AF31:AI31">
    <cfRule type="containsText" dxfId="270" priority="240" operator="containsText" text="Débil">
      <formula>NOT(ISERROR(SEARCH("Débil",AF31)))</formula>
    </cfRule>
    <cfRule type="containsText" dxfId="269" priority="241" operator="containsText" text="Moderado">
      <formula>NOT(ISERROR(SEARCH("Moderado",AF31)))</formula>
    </cfRule>
    <cfRule type="containsText" dxfId="268" priority="242" operator="containsText" text="Fuerte">
      <formula>NOT(ISERROR(SEARCH("Fuerte",AF31)))</formula>
    </cfRule>
  </conditionalFormatting>
  <conditionalFormatting sqref="AU30 N30">
    <cfRule type="containsText" dxfId="267" priority="238" operator="containsText" text="baja">
      <formula>NOT(ISERROR(SEARCH("baja",N30)))</formula>
    </cfRule>
    <cfRule type="containsText" dxfId="266" priority="239" operator="containsText" text="Alta">
      <formula>NOT(ISERROR(SEARCH("Alta",N30)))</formula>
    </cfRule>
  </conditionalFormatting>
  <conditionalFormatting sqref="AU30 N30">
    <cfRule type="containsText" dxfId="265" priority="236" operator="containsText" text="Moderada">
      <formula>NOT(ISERROR(SEARCH("Moderada",N30)))</formula>
    </cfRule>
    <cfRule type="containsText" dxfId="264" priority="237" operator="containsText" text="Extrema">
      <formula>NOT(ISERROR(SEARCH("Extrema",N30)))</formula>
    </cfRule>
  </conditionalFormatting>
  <conditionalFormatting sqref="AF30:AI30">
    <cfRule type="cellIs" dxfId="263" priority="232" operator="between">
      <formula>76</formula>
      <formula>100</formula>
    </cfRule>
    <cfRule type="cellIs" dxfId="262" priority="233" operator="between">
      <formula>1</formula>
      <formula>50</formula>
    </cfRule>
    <cfRule type="cellIs" dxfId="261" priority="234" operator="between">
      <formula>50</formula>
      <formula>75</formula>
    </cfRule>
    <cfRule type="cellIs" dxfId="24" priority="235" operator="between">
      <formula>0</formula>
      <formula>0</formula>
    </cfRule>
  </conditionalFormatting>
  <conditionalFormatting sqref="AF30:AI30">
    <cfRule type="containsText" dxfId="260" priority="229" operator="containsText" text="Débil">
      <formula>NOT(ISERROR(SEARCH("Débil",AF30)))</formula>
    </cfRule>
    <cfRule type="containsText" dxfId="259" priority="230" operator="containsText" text="Moderado">
      <formula>NOT(ISERROR(SEARCH("Moderado",AF30)))</formula>
    </cfRule>
    <cfRule type="containsText" dxfId="258" priority="231" operator="containsText" text="Fuerte">
      <formula>NOT(ISERROR(SEARCH("Fuerte",AF30)))</formula>
    </cfRule>
  </conditionalFormatting>
  <conditionalFormatting sqref="AU30 N30">
    <cfRule type="containsText" dxfId="257" priority="227" operator="containsText" text="baja">
      <formula>NOT(ISERROR(SEARCH("baja",N30)))</formula>
    </cfRule>
    <cfRule type="containsText" dxfId="256" priority="228" operator="containsText" text="Alta">
      <formula>NOT(ISERROR(SEARCH("Alta",N30)))</formula>
    </cfRule>
  </conditionalFormatting>
  <conditionalFormatting sqref="AU30 N30">
    <cfRule type="containsText" dxfId="255" priority="225" operator="containsText" text="Moderada">
      <formula>NOT(ISERROR(SEARCH("Moderada",N30)))</formula>
    </cfRule>
    <cfRule type="containsText" dxfId="254" priority="226" operator="containsText" text="Extrema">
      <formula>NOT(ISERROR(SEARCH("Extrema",N30)))</formula>
    </cfRule>
  </conditionalFormatting>
  <conditionalFormatting sqref="AF30:AI30">
    <cfRule type="cellIs" dxfId="253" priority="221" operator="between">
      <formula>76</formula>
      <formula>100</formula>
    </cfRule>
    <cfRule type="cellIs" dxfId="252" priority="222" operator="between">
      <formula>1</formula>
      <formula>50</formula>
    </cfRule>
    <cfRule type="cellIs" dxfId="251" priority="223" operator="between">
      <formula>50</formula>
      <formula>75</formula>
    </cfRule>
    <cfRule type="cellIs" dxfId="23" priority="224" operator="between">
      <formula>0</formula>
      <formula>0</formula>
    </cfRule>
  </conditionalFormatting>
  <conditionalFormatting sqref="AF30:AI30">
    <cfRule type="containsText" dxfId="250" priority="218" operator="containsText" text="Débil">
      <formula>NOT(ISERROR(SEARCH("Débil",AF30)))</formula>
    </cfRule>
    <cfRule type="containsText" dxfId="249" priority="219" operator="containsText" text="Moderado">
      <formula>NOT(ISERROR(SEARCH("Moderado",AF30)))</formula>
    </cfRule>
    <cfRule type="containsText" dxfId="248" priority="220" operator="containsText" text="Fuerte">
      <formula>NOT(ISERROR(SEARCH("Fuerte",AF30)))</formula>
    </cfRule>
  </conditionalFormatting>
  <conditionalFormatting sqref="AU30 N30">
    <cfRule type="containsText" dxfId="247" priority="216" operator="containsText" text="baja">
      <formula>NOT(ISERROR(SEARCH("baja",N30)))</formula>
    </cfRule>
    <cfRule type="containsText" dxfId="246" priority="217" operator="containsText" text="Alta">
      <formula>NOT(ISERROR(SEARCH("Alta",N30)))</formula>
    </cfRule>
  </conditionalFormatting>
  <conditionalFormatting sqref="AU30 N30">
    <cfRule type="containsText" dxfId="245" priority="214" operator="containsText" text="Moderada">
      <formula>NOT(ISERROR(SEARCH("Moderada",N30)))</formula>
    </cfRule>
    <cfRule type="containsText" dxfId="244" priority="215" operator="containsText" text="Extrema">
      <formula>NOT(ISERROR(SEARCH("Extrema",N30)))</formula>
    </cfRule>
  </conditionalFormatting>
  <conditionalFormatting sqref="AF30:AI30">
    <cfRule type="cellIs" dxfId="243" priority="210" operator="between">
      <formula>76</formula>
      <formula>100</formula>
    </cfRule>
    <cfRule type="cellIs" dxfId="242" priority="211" operator="between">
      <formula>1</formula>
      <formula>50</formula>
    </cfRule>
    <cfRule type="cellIs" dxfId="241" priority="212" operator="between">
      <formula>50</formula>
      <formula>75</formula>
    </cfRule>
    <cfRule type="cellIs" dxfId="22" priority="213" operator="between">
      <formula>0</formula>
      <formula>0</formula>
    </cfRule>
  </conditionalFormatting>
  <conditionalFormatting sqref="AF30:AI30">
    <cfRule type="containsText" dxfId="240" priority="207" operator="containsText" text="Débil">
      <formula>NOT(ISERROR(SEARCH("Débil",AF30)))</formula>
    </cfRule>
    <cfRule type="containsText" dxfId="239" priority="208" operator="containsText" text="Moderado">
      <formula>NOT(ISERROR(SEARCH("Moderado",AF30)))</formula>
    </cfRule>
    <cfRule type="containsText" dxfId="238" priority="209" operator="containsText" text="Fuerte">
      <formula>NOT(ISERROR(SEARCH("Fuerte",AF30)))</formula>
    </cfRule>
  </conditionalFormatting>
  <conditionalFormatting sqref="AU30 N30">
    <cfRule type="containsText" dxfId="237" priority="205" operator="containsText" text="baja">
      <formula>NOT(ISERROR(SEARCH("baja",N30)))</formula>
    </cfRule>
    <cfRule type="containsText" dxfId="236" priority="206" operator="containsText" text="Alta">
      <formula>NOT(ISERROR(SEARCH("Alta",N30)))</formula>
    </cfRule>
  </conditionalFormatting>
  <conditionalFormatting sqref="AU30 N30">
    <cfRule type="containsText" dxfId="235" priority="203" operator="containsText" text="Moderada">
      <formula>NOT(ISERROR(SEARCH("Moderada",N30)))</formula>
    </cfRule>
    <cfRule type="containsText" dxfId="234" priority="204" operator="containsText" text="Extrema">
      <formula>NOT(ISERROR(SEARCH("Extrema",N30)))</formula>
    </cfRule>
  </conditionalFormatting>
  <conditionalFormatting sqref="AF30:AI30">
    <cfRule type="cellIs" dxfId="233" priority="199" operator="between">
      <formula>76</formula>
      <formula>100</formula>
    </cfRule>
    <cfRule type="cellIs" dxfId="232" priority="200" operator="between">
      <formula>1</formula>
      <formula>50</formula>
    </cfRule>
    <cfRule type="cellIs" dxfId="231" priority="201" operator="between">
      <formula>50</formula>
      <formula>75</formula>
    </cfRule>
    <cfRule type="cellIs" dxfId="21" priority="202" operator="between">
      <formula>0</formula>
      <formula>0</formula>
    </cfRule>
  </conditionalFormatting>
  <conditionalFormatting sqref="AF30:AI30">
    <cfRule type="containsText" dxfId="230" priority="196" operator="containsText" text="Débil">
      <formula>NOT(ISERROR(SEARCH("Débil",AF30)))</formula>
    </cfRule>
    <cfRule type="containsText" dxfId="229" priority="197" operator="containsText" text="Moderado">
      <formula>NOT(ISERROR(SEARCH("Moderado",AF30)))</formula>
    </cfRule>
    <cfRule type="containsText" dxfId="228" priority="198" operator="containsText" text="Fuerte">
      <formula>NOT(ISERROR(SEARCH("Fuerte",AF30)))</formula>
    </cfRule>
  </conditionalFormatting>
  <conditionalFormatting sqref="AU30 N30">
    <cfRule type="containsText" dxfId="227" priority="194" operator="containsText" text="baja">
      <formula>NOT(ISERROR(SEARCH("baja",N30)))</formula>
    </cfRule>
    <cfRule type="containsText" dxfId="226" priority="195" operator="containsText" text="Alta">
      <formula>NOT(ISERROR(SEARCH("Alta",N30)))</formula>
    </cfRule>
  </conditionalFormatting>
  <conditionalFormatting sqref="AU30 N30">
    <cfRule type="containsText" dxfId="225" priority="192" operator="containsText" text="Moderada">
      <formula>NOT(ISERROR(SEARCH("Moderada",N30)))</formula>
    </cfRule>
    <cfRule type="containsText" dxfId="224" priority="193" operator="containsText" text="Extrema">
      <formula>NOT(ISERROR(SEARCH("Extrema",N30)))</formula>
    </cfRule>
  </conditionalFormatting>
  <conditionalFormatting sqref="AF30:AI30">
    <cfRule type="cellIs" dxfId="223" priority="188" operator="between">
      <formula>76</formula>
      <formula>100</formula>
    </cfRule>
    <cfRule type="cellIs" dxfId="222" priority="189" operator="between">
      <formula>1</formula>
      <formula>50</formula>
    </cfRule>
    <cfRule type="cellIs" dxfId="221" priority="190" operator="between">
      <formula>50</formula>
      <formula>75</formula>
    </cfRule>
    <cfRule type="cellIs" dxfId="20" priority="191" operator="between">
      <formula>0</formula>
      <formula>0</formula>
    </cfRule>
  </conditionalFormatting>
  <conditionalFormatting sqref="AF30:AI30">
    <cfRule type="containsText" dxfId="220" priority="185" operator="containsText" text="Débil">
      <formula>NOT(ISERROR(SEARCH("Débil",AF30)))</formula>
    </cfRule>
    <cfRule type="containsText" dxfId="219" priority="186" operator="containsText" text="Moderado">
      <formula>NOT(ISERROR(SEARCH("Moderado",AF30)))</formula>
    </cfRule>
    <cfRule type="containsText" dxfId="218" priority="187" operator="containsText" text="Fuerte">
      <formula>NOT(ISERROR(SEARCH("Fuerte",AF30)))</formula>
    </cfRule>
  </conditionalFormatting>
  <conditionalFormatting sqref="AU30 N30">
    <cfRule type="containsText" dxfId="217" priority="183" operator="containsText" text="baja">
      <formula>NOT(ISERROR(SEARCH("baja",N30)))</formula>
    </cfRule>
    <cfRule type="containsText" dxfId="216" priority="184" operator="containsText" text="Alta">
      <formula>NOT(ISERROR(SEARCH("Alta",N30)))</formula>
    </cfRule>
  </conditionalFormatting>
  <conditionalFormatting sqref="AU30 N30">
    <cfRule type="containsText" dxfId="215" priority="181" operator="containsText" text="Moderada">
      <formula>NOT(ISERROR(SEARCH("Moderada",N30)))</formula>
    </cfRule>
    <cfRule type="containsText" dxfId="214" priority="182" operator="containsText" text="Extrema">
      <formula>NOT(ISERROR(SEARCH("Extrema",N30)))</formula>
    </cfRule>
  </conditionalFormatting>
  <conditionalFormatting sqref="AF30:AI30">
    <cfRule type="cellIs" dxfId="213" priority="177" operator="between">
      <formula>76</formula>
      <formula>100</formula>
    </cfRule>
    <cfRule type="cellIs" dxfId="212" priority="178" operator="between">
      <formula>1</formula>
      <formula>50</formula>
    </cfRule>
    <cfRule type="cellIs" dxfId="211" priority="179" operator="between">
      <formula>50</formula>
      <formula>75</formula>
    </cfRule>
    <cfRule type="cellIs" dxfId="19" priority="180" operator="between">
      <formula>0</formula>
      <formula>0</formula>
    </cfRule>
  </conditionalFormatting>
  <conditionalFormatting sqref="AF30:AI30">
    <cfRule type="containsText" dxfId="210" priority="174" operator="containsText" text="Débil">
      <formula>NOT(ISERROR(SEARCH("Débil",AF30)))</formula>
    </cfRule>
    <cfRule type="containsText" dxfId="209" priority="175" operator="containsText" text="Moderado">
      <formula>NOT(ISERROR(SEARCH("Moderado",AF30)))</formula>
    </cfRule>
    <cfRule type="containsText" dxfId="208" priority="176" operator="containsText" text="Fuerte">
      <formula>NOT(ISERROR(SEARCH("Fuerte",AF30)))</formula>
    </cfRule>
  </conditionalFormatting>
  <conditionalFormatting sqref="AU30 N30">
    <cfRule type="containsText" dxfId="207" priority="172" operator="containsText" text="baja">
      <formula>NOT(ISERROR(SEARCH("baja",N30)))</formula>
    </cfRule>
    <cfRule type="containsText" dxfId="206" priority="173" operator="containsText" text="Alta">
      <formula>NOT(ISERROR(SEARCH("Alta",N30)))</formula>
    </cfRule>
  </conditionalFormatting>
  <conditionalFormatting sqref="AU30 N30">
    <cfRule type="containsText" dxfId="205" priority="170" operator="containsText" text="Moderada">
      <formula>NOT(ISERROR(SEARCH("Moderada",N30)))</formula>
    </cfRule>
    <cfRule type="containsText" dxfId="204" priority="171" operator="containsText" text="Extrema">
      <formula>NOT(ISERROR(SEARCH("Extrema",N30)))</formula>
    </cfRule>
  </conditionalFormatting>
  <conditionalFormatting sqref="AF30:AI30">
    <cfRule type="cellIs" dxfId="203" priority="166" operator="between">
      <formula>76</formula>
      <formula>100</formula>
    </cfRule>
    <cfRule type="cellIs" dxfId="202" priority="167" operator="between">
      <formula>1</formula>
      <formula>50</formula>
    </cfRule>
    <cfRule type="cellIs" dxfId="201" priority="168" operator="between">
      <formula>50</formula>
      <formula>75</formula>
    </cfRule>
    <cfRule type="cellIs" dxfId="18" priority="169" operator="between">
      <formula>0</formula>
      <formula>0</formula>
    </cfRule>
  </conditionalFormatting>
  <conditionalFormatting sqref="AF30:AI30">
    <cfRule type="containsText" dxfId="200" priority="163" operator="containsText" text="Débil">
      <formula>NOT(ISERROR(SEARCH("Débil",AF30)))</formula>
    </cfRule>
    <cfRule type="containsText" dxfId="199" priority="164" operator="containsText" text="Moderado">
      <formula>NOT(ISERROR(SEARCH("Moderado",AF30)))</formula>
    </cfRule>
    <cfRule type="containsText" dxfId="198" priority="165" operator="containsText" text="Fuerte">
      <formula>NOT(ISERROR(SEARCH("Fuerte",AF30)))</formula>
    </cfRule>
  </conditionalFormatting>
  <conditionalFormatting sqref="AU30 N30">
    <cfRule type="containsText" dxfId="197" priority="161" operator="containsText" text="baja">
      <formula>NOT(ISERROR(SEARCH("baja",N30)))</formula>
    </cfRule>
    <cfRule type="containsText" dxfId="196" priority="162" operator="containsText" text="Alta">
      <formula>NOT(ISERROR(SEARCH("Alta",N30)))</formula>
    </cfRule>
  </conditionalFormatting>
  <conditionalFormatting sqref="AU30 N30">
    <cfRule type="containsText" dxfId="195" priority="159" operator="containsText" text="Moderada">
      <formula>NOT(ISERROR(SEARCH("Moderada",N30)))</formula>
    </cfRule>
    <cfRule type="containsText" dxfId="194" priority="160" operator="containsText" text="Extrema">
      <formula>NOT(ISERROR(SEARCH("Extrema",N30)))</formula>
    </cfRule>
  </conditionalFormatting>
  <conditionalFormatting sqref="AF30:AI30">
    <cfRule type="cellIs" dxfId="193" priority="155" operator="between">
      <formula>76</formula>
      <formula>100</formula>
    </cfRule>
    <cfRule type="cellIs" dxfId="192" priority="156" operator="between">
      <formula>1</formula>
      <formula>50</formula>
    </cfRule>
    <cfRule type="cellIs" dxfId="191" priority="157" operator="between">
      <formula>50</formula>
      <formula>75</formula>
    </cfRule>
    <cfRule type="cellIs" dxfId="17" priority="158" operator="between">
      <formula>0</formula>
      <formula>0</formula>
    </cfRule>
  </conditionalFormatting>
  <conditionalFormatting sqref="AF30:AI30">
    <cfRule type="containsText" dxfId="190" priority="152" operator="containsText" text="Débil">
      <formula>NOT(ISERROR(SEARCH("Débil",AF30)))</formula>
    </cfRule>
    <cfRule type="containsText" dxfId="189" priority="153" operator="containsText" text="Moderado">
      <formula>NOT(ISERROR(SEARCH("Moderado",AF30)))</formula>
    </cfRule>
    <cfRule type="containsText" dxfId="188" priority="154" operator="containsText" text="Fuerte">
      <formula>NOT(ISERROR(SEARCH("Fuerte",AF30)))</formula>
    </cfRule>
  </conditionalFormatting>
  <conditionalFormatting sqref="AU31 N31">
    <cfRule type="containsText" dxfId="187" priority="150" operator="containsText" text="baja">
      <formula>NOT(ISERROR(SEARCH("baja",N31)))</formula>
    </cfRule>
    <cfRule type="containsText" dxfId="186" priority="151" operator="containsText" text="Alta">
      <formula>NOT(ISERROR(SEARCH("Alta",N31)))</formula>
    </cfRule>
  </conditionalFormatting>
  <conditionalFormatting sqref="AU31 N31">
    <cfRule type="containsText" dxfId="185" priority="148" operator="containsText" text="Moderada">
      <formula>NOT(ISERROR(SEARCH("Moderada",N31)))</formula>
    </cfRule>
    <cfRule type="containsText" dxfId="184" priority="149" operator="containsText" text="Extrema">
      <formula>NOT(ISERROR(SEARCH("Extrema",N31)))</formula>
    </cfRule>
  </conditionalFormatting>
  <conditionalFormatting sqref="AF31:AI31">
    <cfRule type="cellIs" dxfId="183" priority="144" operator="between">
      <formula>76</formula>
      <formula>100</formula>
    </cfRule>
    <cfRule type="cellIs" dxfId="182" priority="145" operator="between">
      <formula>1</formula>
      <formula>50</formula>
    </cfRule>
    <cfRule type="cellIs" dxfId="181" priority="146" operator="between">
      <formula>50</formula>
      <formula>75</formula>
    </cfRule>
    <cfRule type="cellIs" dxfId="16" priority="147" operator="between">
      <formula>0</formula>
      <formula>0</formula>
    </cfRule>
  </conditionalFormatting>
  <conditionalFormatting sqref="AF31:AI31">
    <cfRule type="containsText" dxfId="180" priority="141" operator="containsText" text="Débil">
      <formula>NOT(ISERROR(SEARCH("Débil",AF31)))</formula>
    </cfRule>
    <cfRule type="containsText" dxfId="179" priority="142" operator="containsText" text="Moderado">
      <formula>NOT(ISERROR(SEARCH("Moderado",AF31)))</formula>
    </cfRule>
    <cfRule type="containsText" dxfId="178" priority="143" operator="containsText" text="Fuerte">
      <formula>NOT(ISERROR(SEARCH("Fuerte",AF31)))</formula>
    </cfRule>
  </conditionalFormatting>
  <conditionalFormatting sqref="AU31 N31">
    <cfRule type="containsText" dxfId="177" priority="139" operator="containsText" text="baja">
      <formula>NOT(ISERROR(SEARCH("baja",N31)))</formula>
    </cfRule>
    <cfRule type="containsText" dxfId="176" priority="140" operator="containsText" text="Alta">
      <formula>NOT(ISERROR(SEARCH("Alta",N31)))</formula>
    </cfRule>
  </conditionalFormatting>
  <conditionalFormatting sqref="AU31 N31">
    <cfRule type="containsText" dxfId="175" priority="137" operator="containsText" text="Moderada">
      <formula>NOT(ISERROR(SEARCH("Moderada",N31)))</formula>
    </cfRule>
    <cfRule type="containsText" dxfId="174" priority="138" operator="containsText" text="Extrema">
      <formula>NOT(ISERROR(SEARCH("Extrema",N31)))</formula>
    </cfRule>
  </conditionalFormatting>
  <conditionalFormatting sqref="AF31:AI31">
    <cfRule type="cellIs" dxfId="173" priority="133" operator="between">
      <formula>76</formula>
      <formula>100</formula>
    </cfRule>
    <cfRule type="cellIs" dxfId="172" priority="134" operator="between">
      <formula>1</formula>
      <formula>50</formula>
    </cfRule>
    <cfRule type="cellIs" dxfId="171" priority="135" operator="between">
      <formula>50</formula>
      <formula>75</formula>
    </cfRule>
    <cfRule type="cellIs" dxfId="15" priority="136" operator="between">
      <formula>0</formula>
      <formula>0</formula>
    </cfRule>
  </conditionalFormatting>
  <conditionalFormatting sqref="AF31:AI31">
    <cfRule type="containsText" dxfId="170" priority="130" operator="containsText" text="Débil">
      <formula>NOT(ISERROR(SEARCH("Débil",AF31)))</formula>
    </cfRule>
    <cfRule type="containsText" dxfId="169" priority="131" operator="containsText" text="Moderado">
      <formula>NOT(ISERROR(SEARCH("Moderado",AF31)))</formula>
    </cfRule>
    <cfRule type="containsText" dxfId="168" priority="132" operator="containsText" text="Fuerte">
      <formula>NOT(ISERROR(SEARCH("Fuerte",AF31)))</formula>
    </cfRule>
  </conditionalFormatting>
  <conditionalFormatting sqref="AU31 N31">
    <cfRule type="containsText" dxfId="167" priority="128" operator="containsText" text="baja">
      <formula>NOT(ISERROR(SEARCH("baja",N31)))</formula>
    </cfRule>
    <cfRule type="containsText" dxfId="166" priority="129" operator="containsText" text="Alta">
      <formula>NOT(ISERROR(SEARCH("Alta",N31)))</formula>
    </cfRule>
  </conditionalFormatting>
  <conditionalFormatting sqref="AU31 N31">
    <cfRule type="containsText" dxfId="165" priority="126" operator="containsText" text="Moderada">
      <formula>NOT(ISERROR(SEARCH("Moderada",N31)))</formula>
    </cfRule>
    <cfRule type="containsText" dxfId="164" priority="127" operator="containsText" text="Extrema">
      <formula>NOT(ISERROR(SEARCH("Extrema",N31)))</formula>
    </cfRule>
  </conditionalFormatting>
  <conditionalFormatting sqref="AF31:AI31">
    <cfRule type="cellIs" dxfId="163" priority="122" operator="between">
      <formula>76</formula>
      <formula>100</formula>
    </cfRule>
    <cfRule type="cellIs" dxfId="162" priority="123" operator="between">
      <formula>1</formula>
      <formula>50</formula>
    </cfRule>
    <cfRule type="cellIs" dxfId="161" priority="124" operator="between">
      <formula>50</formula>
      <formula>75</formula>
    </cfRule>
    <cfRule type="cellIs" dxfId="14" priority="125" operator="between">
      <formula>0</formula>
      <formula>0</formula>
    </cfRule>
  </conditionalFormatting>
  <conditionalFormatting sqref="AF31:AI31">
    <cfRule type="containsText" dxfId="160" priority="119" operator="containsText" text="Débil">
      <formula>NOT(ISERROR(SEARCH("Débil",AF31)))</formula>
    </cfRule>
    <cfRule type="containsText" dxfId="159" priority="120" operator="containsText" text="Moderado">
      <formula>NOT(ISERROR(SEARCH("Moderado",AF31)))</formula>
    </cfRule>
    <cfRule type="containsText" dxfId="158" priority="121" operator="containsText" text="Fuerte">
      <formula>NOT(ISERROR(SEARCH("Fuerte",AF31)))</formula>
    </cfRule>
  </conditionalFormatting>
  <conditionalFormatting sqref="AU31 N31">
    <cfRule type="containsText" dxfId="157" priority="117" operator="containsText" text="baja">
      <formula>NOT(ISERROR(SEARCH("baja",N31)))</formula>
    </cfRule>
    <cfRule type="containsText" dxfId="156" priority="118" operator="containsText" text="Alta">
      <formula>NOT(ISERROR(SEARCH("Alta",N31)))</formula>
    </cfRule>
  </conditionalFormatting>
  <conditionalFormatting sqref="AU31 N31">
    <cfRule type="containsText" dxfId="155" priority="115" operator="containsText" text="Moderada">
      <formula>NOT(ISERROR(SEARCH("Moderada",N31)))</formula>
    </cfRule>
    <cfRule type="containsText" dxfId="154" priority="116" operator="containsText" text="Extrema">
      <formula>NOT(ISERROR(SEARCH("Extrema",N31)))</formula>
    </cfRule>
  </conditionalFormatting>
  <conditionalFormatting sqref="AF31:AI31">
    <cfRule type="cellIs" dxfId="153" priority="111" operator="between">
      <formula>76</formula>
      <formula>100</formula>
    </cfRule>
    <cfRule type="cellIs" dxfId="152" priority="112" operator="between">
      <formula>1</formula>
      <formula>50</formula>
    </cfRule>
    <cfRule type="cellIs" dxfId="151" priority="113" operator="between">
      <formula>50</formula>
      <formula>75</formula>
    </cfRule>
    <cfRule type="cellIs" dxfId="13" priority="114" operator="between">
      <formula>0</formula>
      <formula>0</formula>
    </cfRule>
  </conditionalFormatting>
  <conditionalFormatting sqref="AF31:AI31">
    <cfRule type="containsText" dxfId="150" priority="108" operator="containsText" text="Débil">
      <formula>NOT(ISERROR(SEARCH("Débil",AF31)))</formula>
    </cfRule>
    <cfRule type="containsText" dxfId="149" priority="109" operator="containsText" text="Moderado">
      <formula>NOT(ISERROR(SEARCH("Moderado",AF31)))</formula>
    </cfRule>
    <cfRule type="containsText" dxfId="148" priority="110" operator="containsText" text="Fuerte">
      <formula>NOT(ISERROR(SEARCH("Fuerte",AF31)))</formula>
    </cfRule>
  </conditionalFormatting>
  <conditionalFormatting sqref="AU31 N31">
    <cfRule type="containsText" dxfId="147" priority="106" operator="containsText" text="baja">
      <formula>NOT(ISERROR(SEARCH("baja",N31)))</formula>
    </cfRule>
    <cfRule type="containsText" dxfId="146" priority="107" operator="containsText" text="Alta">
      <formula>NOT(ISERROR(SEARCH("Alta",N31)))</formula>
    </cfRule>
  </conditionalFormatting>
  <conditionalFormatting sqref="AU31 N31">
    <cfRule type="containsText" dxfId="145" priority="104" operator="containsText" text="Moderada">
      <formula>NOT(ISERROR(SEARCH("Moderada",N31)))</formula>
    </cfRule>
    <cfRule type="containsText" dxfId="144" priority="105" operator="containsText" text="Extrema">
      <formula>NOT(ISERROR(SEARCH("Extrema",N31)))</formula>
    </cfRule>
  </conditionalFormatting>
  <conditionalFormatting sqref="AF31:AI31">
    <cfRule type="cellIs" dxfId="143" priority="100" operator="between">
      <formula>76</formula>
      <formula>100</formula>
    </cfRule>
    <cfRule type="cellIs" dxfId="142" priority="101" operator="between">
      <formula>1</formula>
      <formula>50</formula>
    </cfRule>
    <cfRule type="cellIs" dxfId="141" priority="102" operator="between">
      <formula>50</formula>
      <formula>75</formula>
    </cfRule>
    <cfRule type="cellIs" dxfId="12" priority="103" operator="between">
      <formula>0</formula>
      <formula>0</formula>
    </cfRule>
  </conditionalFormatting>
  <conditionalFormatting sqref="AF31:AI31">
    <cfRule type="containsText" dxfId="140" priority="97" operator="containsText" text="Débil">
      <formula>NOT(ISERROR(SEARCH("Débil",AF31)))</formula>
    </cfRule>
    <cfRule type="containsText" dxfId="139" priority="98" operator="containsText" text="Moderado">
      <formula>NOT(ISERROR(SEARCH("Moderado",AF31)))</formula>
    </cfRule>
    <cfRule type="containsText" dxfId="138" priority="99" operator="containsText" text="Fuerte">
      <formula>NOT(ISERROR(SEARCH("Fuerte",AF31)))</formula>
    </cfRule>
  </conditionalFormatting>
  <conditionalFormatting sqref="AU31 N31">
    <cfRule type="containsText" dxfId="137" priority="95" operator="containsText" text="baja">
      <formula>NOT(ISERROR(SEARCH("baja",N31)))</formula>
    </cfRule>
    <cfRule type="containsText" dxfId="136" priority="96" operator="containsText" text="Alta">
      <formula>NOT(ISERROR(SEARCH("Alta",N31)))</formula>
    </cfRule>
  </conditionalFormatting>
  <conditionalFormatting sqref="AU31 N31">
    <cfRule type="containsText" dxfId="135" priority="93" operator="containsText" text="Moderada">
      <formula>NOT(ISERROR(SEARCH("Moderada",N31)))</formula>
    </cfRule>
    <cfRule type="containsText" dxfId="134" priority="94" operator="containsText" text="Extrema">
      <formula>NOT(ISERROR(SEARCH("Extrema",N31)))</formula>
    </cfRule>
  </conditionalFormatting>
  <conditionalFormatting sqref="AF31:AI31">
    <cfRule type="cellIs" dxfId="133" priority="89" operator="between">
      <formula>76</formula>
      <formula>100</formula>
    </cfRule>
    <cfRule type="cellIs" dxfId="132" priority="90" operator="between">
      <formula>1</formula>
      <formula>50</formula>
    </cfRule>
    <cfRule type="cellIs" dxfId="131" priority="91" operator="between">
      <formula>50</formula>
      <formula>75</formula>
    </cfRule>
    <cfRule type="cellIs" dxfId="11" priority="92" operator="between">
      <formula>0</formula>
      <formula>0</formula>
    </cfRule>
  </conditionalFormatting>
  <conditionalFormatting sqref="AF31:AI31">
    <cfRule type="containsText" dxfId="130" priority="86" operator="containsText" text="Débil">
      <formula>NOT(ISERROR(SEARCH("Débil",AF31)))</formula>
    </cfRule>
    <cfRule type="containsText" dxfId="129" priority="87" operator="containsText" text="Moderado">
      <formula>NOT(ISERROR(SEARCH("Moderado",AF31)))</formula>
    </cfRule>
    <cfRule type="containsText" dxfId="128" priority="88" operator="containsText" text="Fuerte">
      <formula>NOT(ISERROR(SEARCH("Fuerte",AF31)))</formula>
    </cfRule>
  </conditionalFormatting>
  <conditionalFormatting sqref="AU31 N31">
    <cfRule type="containsText" dxfId="127" priority="84" operator="containsText" text="baja">
      <formula>NOT(ISERROR(SEARCH("baja",N31)))</formula>
    </cfRule>
    <cfRule type="containsText" dxfId="126" priority="85" operator="containsText" text="Alta">
      <formula>NOT(ISERROR(SEARCH("Alta",N31)))</formula>
    </cfRule>
  </conditionalFormatting>
  <conditionalFormatting sqref="AU31 N31">
    <cfRule type="containsText" dxfId="125" priority="82" operator="containsText" text="Moderada">
      <formula>NOT(ISERROR(SEARCH("Moderada",N31)))</formula>
    </cfRule>
    <cfRule type="containsText" dxfId="124" priority="83" operator="containsText" text="Extrema">
      <formula>NOT(ISERROR(SEARCH("Extrema",N31)))</formula>
    </cfRule>
  </conditionalFormatting>
  <conditionalFormatting sqref="AF31:AI31">
    <cfRule type="cellIs" dxfId="123" priority="78" operator="between">
      <formula>76</formula>
      <formula>100</formula>
    </cfRule>
    <cfRule type="cellIs" dxfId="122" priority="79" operator="between">
      <formula>1</formula>
      <formula>50</formula>
    </cfRule>
    <cfRule type="cellIs" dxfId="121" priority="80" operator="between">
      <formula>50</formula>
      <formula>75</formula>
    </cfRule>
    <cfRule type="cellIs" dxfId="10" priority="81" operator="between">
      <formula>0</formula>
      <formula>0</formula>
    </cfRule>
  </conditionalFormatting>
  <conditionalFormatting sqref="AF31:AI31">
    <cfRule type="containsText" dxfId="120" priority="75" operator="containsText" text="Débil">
      <formula>NOT(ISERROR(SEARCH("Débil",AF31)))</formula>
    </cfRule>
    <cfRule type="containsText" dxfId="119" priority="76" operator="containsText" text="Moderado">
      <formula>NOT(ISERROR(SEARCH("Moderado",AF31)))</formula>
    </cfRule>
    <cfRule type="containsText" dxfId="118" priority="77" operator="containsText" text="Fuerte">
      <formula>NOT(ISERROR(SEARCH("Fuerte",AF31)))</formula>
    </cfRule>
  </conditionalFormatting>
  <conditionalFormatting sqref="AU31 N31">
    <cfRule type="containsText" dxfId="117" priority="73" operator="containsText" text="baja">
      <formula>NOT(ISERROR(SEARCH("baja",N31)))</formula>
    </cfRule>
    <cfRule type="containsText" dxfId="116" priority="74" operator="containsText" text="Alta">
      <formula>NOT(ISERROR(SEARCH("Alta",N31)))</formula>
    </cfRule>
  </conditionalFormatting>
  <conditionalFormatting sqref="AU31 N31">
    <cfRule type="containsText" dxfId="115" priority="71" operator="containsText" text="Moderada">
      <formula>NOT(ISERROR(SEARCH("Moderada",N31)))</formula>
    </cfRule>
    <cfRule type="containsText" dxfId="114" priority="72" operator="containsText" text="Extrema">
      <formula>NOT(ISERROR(SEARCH("Extrema",N31)))</formula>
    </cfRule>
  </conditionalFormatting>
  <conditionalFormatting sqref="AF31:AI31">
    <cfRule type="cellIs" dxfId="113" priority="67" operator="between">
      <formula>76</formula>
      <formula>100</formula>
    </cfRule>
    <cfRule type="cellIs" dxfId="112" priority="68" operator="between">
      <formula>1</formula>
      <formula>50</formula>
    </cfRule>
    <cfRule type="cellIs" dxfId="111" priority="69" operator="between">
      <formula>50</formula>
      <formula>75</formula>
    </cfRule>
    <cfRule type="cellIs" dxfId="9" priority="70" operator="between">
      <formula>0</formula>
      <formula>0</formula>
    </cfRule>
  </conditionalFormatting>
  <conditionalFormatting sqref="AF31:AI31">
    <cfRule type="containsText" dxfId="110" priority="64" operator="containsText" text="Débil">
      <formula>NOT(ISERROR(SEARCH("Débil",AF31)))</formula>
    </cfRule>
    <cfRule type="containsText" dxfId="109" priority="65" operator="containsText" text="Moderado">
      <formula>NOT(ISERROR(SEARCH("Moderado",AF31)))</formula>
    </cfRule>
    <cfRule type="containsText" dxfId="108" priority="66" operator="containsText" text="Fuerte">
      <formula>NOT(ISERROR(SEARCH("Fuerte",AF31)))</formula>
    </cfRule>
  </conditionalFormatting>
  <conditionalFormatting sqref="AF17">
    <cfRule type="cellIs" dxfId="107" priority="60" operator="between">
      <formula>76</formula>
      <formula>100</formula>
    </cfRule>
    <cfRule type="cellIs" dxfId="106" priority="61" operator="between">
      <formula>1</formula>
      <formula>50</formula>
    </cfRule>
    <cfRule type="cellIs" dxfId="105" priority="62" operator="between">
      <formula>50</formula>
      <formula>75</formula>
    </cfRule>
    <cfRule type="cellIs" dxfId="8" priority="63" operator="between">
      <formula>0</formula>
      <formula>0</formula>
    </cfRule>
  </conditionalFormatting>
  <conditionalFormatting sqref="AF17">
    <cfRule type="containsText" dxfId="104" priority="57" operator="containsText" text="Débil">
      <formula>NOT(ISERROR(SEARCH("Débil",AF17)))</formula>
    </cfRule>
    <cfRule type="containsText" dxfId="103" priority="58" operator="containsText" text="Moderado">
      <formula>NOT(ISERROR(SEARCH("Moderado",AF17)))</formula>
    </cfRule>
    <cfRule type="containsText" dxfId="102" priority="59" operator="containsText" text="Fuerte">
      <formula>NOT(ISERROR(SEARCH("Fuerte",AF17)))</formula>
    </cfRule>
  </conditionalFormatting>
  <conditionalFormatting sqref="AF18">
    <cfRule type="cellIs" dxfId="101" priority="53" operator="between">
      <formula>76</formula>
      <formula>100</formula>
    </cfRule>
    <cfRule type="cellIs" dxfId="100" priority="54" operator="between">
      <formula>1</formula>
      <formula>50</formula>
    </cfRule>
    <cfRule type="cellIs" dxfId="99" priority="55" operator="between">
      <formula>50</formula>
      <formula>75</formula>
    </cfRule>
    <cfRule type="cellIs" dxfId="7" priority="56" operator="between">
      <formula>0</formula>
      <formula>0</formula>
    </cfRule>
  </conditionalFormatting>
  <conditionalFormatting sqref="AF18">
    <cfRule type="containsText" dxfId="98" priority="50" operator="containsText" text="Débil">
      <formula>NOT(ISERROR(SEARCH("Débil",AF18)))</formula>
    </cfRule>
    <cfRule type="containsText" dxfId="97" priority="51" operator="containsText" text="Moderado">
      <formula>NOT(ISERROR(SEARCH("Moderado",AF18)))</formula>
    </cfRule>
    <cfRule type="containsText" dxfId="96" priority="52" operator="containsText" text="Fuerte">
      <formula>NOT(ISERROR(SEARCH("Fuerte",AF18)))</formula>
    </cfRule>
  </conditionalFormatting>
  <conditionalFormatting sqref="AF19">
    <cfRule type="cellIs" dxfId="95" priority="46" operator="between">
      <formula>76</formula>
      <formula>100</formula>
    </cfRule>
    <cfRule type="cellIs" dxfId="94" priority="47" operator="between">
      <formula>1</formula>
      <formula>50</formula>
    </cfRule>
    <cfRule type="cellIs" dxfId="93" priority="48" operator="between">
      <formula>50</formula>
      <formula>75</formula>
    </cfRule>
    <cfRule type="cellIs" dxfId="6" priority="49" operator="between">
      <formula>0</formula>
      <formula>0</formula>
    </cfRule>
  </conditionalFormatting>
  <conditionalFormatting sqref="AF19">
    <cfRule type="containsText" dxfId="92" priority="43" operator="containsText" text="Débil">
      <formula>NOT(ISERROR(SEARCH("Débil",AF19)))</formula>
    </cfRule>
    <cfRule type="containsText" dxfId="91" priority="44" operator="containsText" text="Moderado">
      <formula>NOT(ISERROR(SEARCH("Moderado",AF19)))</formula>
    </cfRule>
    <cfRule type="containsText" dxfId="90" priority="45" operator="containsText" text="Fuerte">
      <formula>NOT(ISERROR(SEARCH("Fuerte",AF19)))</formula>
    </cfRule>
  </conditionalFormatting>
  <conditionalFormatting sqref="AF20">
    <cfRule type="cellIs" dxfId="89" priority="39" operator="between">
      <formula>76</formula>
      <formula>100</formula>
    </cfRule>
    <cfRule type="cellIs" dxfId="88" priority="40" operator="between">
      <formula>1</formula>
      <formula>50</formula>
    </cfRule>
    <cfRule type="cellIs" dxfId="87" priority="41" operator="between">
      <formula>50</formula>
      <formula>75</formula>
    </cfRule>
    <cfRule type="cellIs" dxfId="5" priority="42" operator="between">
      <formula>0</formula>
      <formula>0</formula>
    </cfRule>
  </conditionalFormatting>
  <conditionalFormatting sqref="AF20">
    <cfRule type="containsText" dxfId="86" priority="36" operator="containsText" text="Débil">
      <formula>NOT(ISERROR(SEARCH("Débil",AF20)))</formula>
    </cfRule>
    <cfRule type="containsText" dxfId="85" priority="37" operator="containsText" text="Moderado">
      <formula>NOT(ISERROR(SEARCH("Moderado",AF20)))</formula>
    </cfRule>
    <cfRule type="containsText" dxfId="84" priority="38" operator="containsText" text="Fuerte">
      <formula>NOT(ISERROR(SEARCH("Fuerte",AF20)))</formula>
    </cfRule>
  </conditionalFormatting>
  <conditionalFormatting sqref="AF21">
    <cfRule type="cellIs" dxfId="83" priority="32" operator="between">
      <formula>76</formula>
      <formula>100</formula>
    </cfRule>
    <cfRule type="cellIs" dxfId="82" priority="33" operator="between">
      <formula>1</formula>
      <formula>50</formula>
    </cfRule>
    <cfRule type="cellIs" dxfId="81" priority="34" operator="between">
      <formula>50</formula>
      <formula>75</formula>
    </cfRule>
    <cfRule type="cellIs" dxfId="4" priority="35" operator="between">
      <formula>0</formula>
      <formula>0</formula>
    </cfRule>
  </conditionalFormatting>
  <conditionalFormatting sqref="AF21">
    <cfRule type="containsText" dxfId="80" priority="29" operator="containsText" text="Débil">
      <formula>NOT(ISERROR(SEARCH("Débil",AF21)))</formula>
    </cfRule>
    <cfRule type="containsText" dxfId="79" priority="30" operator="containsText" text="Moderado">
      <formula>NOT(ISERROR(SEARCH("Moderado",AF21)))</formula>
    </cfRule>
    <cfRule type="containsText" dxfId="78" priority="31" operator="containsText" text="Fuerte">
      <formula>NOT(ISERROR(SEARCH("Fuerte",AF21)))</formula>
    </cfRule>
  </conditionalFormatting>
  <conditionalFormatting sqref="AF22">
    <cfRule type="cellIs" dxfId="77" priority="25" operator="between">
      <formula>76</formula>
      <formula>100</formula>
    </cfRule>
    <cfRule type="cellIs" dxfId="76" priority="26" operator="between">
      <formula>1</formula>
      <formula>50</formula>
    </cfRule>
    <cfRule type="cellIs" dxfId="75" priority="27" operator="between">
      <formula>50</formula>
      <formula>75</formula>
    </cfRule>
    <cfRule type="cellIs" dxfId="3" priority="28" operator="between">
      <formula>0</formula>
      <formula>0</formula>
    </cfRule>
  </conditionalFormatting>
  <conditionalFormatting sqref="AF22">
    <cfRule type="containsText" dxfId="74" priority="22" operator="containsText" text="Débil">
      <formula>NOT(ISERROR(SEARCH("Débil",AF22)))</formula>
    </cfRule>
    <cfRule type="containsText" dxfId="73" priority="23" operator="containsText" text="Moderado">
      <formula>NOT(ISERROR(SEARCH("Moderado",AF22)))</formula>
    </cfRule>
    <cfRule type="containsText" dxfId="72" priority="24" operator="containsText" text="Fuerte">
      <formula>NOT(ISERROR(SEARCH("Fuerte",AF22)))</formula>
    </cfRule>
  </conditionalFormatting>
  <conditionalFormatting sqref="AF23">
    <cfRule type="cellIs" dxfId="71" priority="18" operator="between">
      <formula>76</formula>
      <formula>100</formula>
    </cfRule>
    <cfRule type="cellIs" dxfId="70" priority="19" operator="between">
      <formula>1</formula>
      <formula>50</formula>
    </cfRule>
    <cfRule type="cellIs" dxfId="69" priority="20" operator="between">
      <formula>50</formula>
      <formula>75</formula>
    </cfRule>
    <cfRule type="cellIs" dxfId="2" priority="21" operator="between">
      <formula>0</formula>
      <formula>0</formula>
    </cfRule>
  </conditionalFormatting>
  <conditionalFormatting sqref="AF23">
    <cfRule type="containsText" dxfId="68" priority="15" operator="containsText" text="Débil">
      <formula>NOT(ISERROR(SEARCH("Débil",AF23)))</formula>
    </cfRule>
    <cfRule type="containsText" dxfId="67" priority="16" operator="containsText" text="Moderado">
      <formula>NOT(ISERROR(SEARCH("Moderado",AF23)))</formula>
    </cfRule>
    <cfRule type="containsText" dxfId="66" priority="17" operator="containsText" text="Fuerte">
      <formula>NOT(ISERROR(SEARCH("Fuerte",AF23)))</formula>
    </cfRule>
  </conditionalFormatting>
  <conditionalFormatting sqref="AF24">
    <cfRule type="cellIs" dxfId="65" priority="11" operator="between">
      <formula>76</formula>
      <formula>100</formula>
    </cfRule>
    <cfRule type="cellIs" dxfId="64" priority="12" operator="between">
      <formula>1</formula>
      <formula>50</formula>
    </cfRule>
    <cfRule type="cellIs" dxfId="63" priority="13" operator="between">
      <formula>50</formula>
      <formula>75</formula>
    </cfRule>
    <cfRule type="cellIs" dxfId="1" priority="14" operator="between">
      <formula>0</formula>
      <formula>0</formula>
    </cfRule>
  </conditionalFormatting>
  <conditionalFormatting sqref="AF24">
    <cfRule type="containsText" dxfId="62" priority="8" operator="containsText" text="Débil">
      <formula>NOT(ISERROR(SEARCH("Débil",AF24)))</formula>
    </cfRule>
    <cfRule type="containsText" dxfId="61" priority="9" operator="containsText" text="Moderado">
      <formula>NOT(ISERROR(SEARCH("Moderado",AF24)))</formula>
    </cfRule>
    <cfRule type="containsText" dxfId="60" priority="10" operator="containsText" text="Fuerte">
      <formula>NOT(ISERROR(SEARCH("Fuerte",AF24)))</formula>
    </cfRule>
  </conditionalFormatting>
  <conditionalFormatting sqref="AF25">
    <cfRule type="cellIs" dxfId="59" priority="4" operator="between">
      <formula>76</formula>
      <formula>100</formula>
    </cfRule>
    <cfRule type="cellIs" dxfId="58" priority="5" operator="between">
      <formula>1</formula>
      <formula>50</formula>
    </cfRule>
    <cfRule type="cellIs" dxfId="57" priority="6" operator="between">
      <formula>50</formula>
      <formula>75</formula>
    </cfRule>
    <cfRule type="cellIs" dxfId="0" priority="7" operator="between">
      <formula>0</formula>
      <formula>0</formula>
    </cfRule>
  </conditionalFormatting>
  <conditionalFormatting sqref="AF25">
    <cfRule type="containsText" dxfId="56" priority="1" operator="containsText" text="Débil">
      <formula>NOT(ISERROR(SEARCH("Débil",AF25)))</formula>
    </cfRule>
    <cfRule type="containsText" dxfId="55" priority="2" operator="containsText" text="Moderado">
      <formula>NOT(ISERROR(SEARCH("Moderado",AF25)))</formula>
    </cfRule>
    <cfRule type="containsText" dxfId="54" priority="3" operator="containsText" text="Fuerte">
      <formula>NOT(ISERROR(SEARCH("Fuerte",AF25)))</formula>
    </cfRule>
  </conditionalFormatting>
  <dataValidations count="12">
    <dataValidation type="list" allowBlank="1" showInputMessage="1" showErrorMessage="1" sqref="P10:P21 P26:P31">
      <formula1>Asignacionresp</formula1>
    </dataValidation>
    <dataValidation type="list" allowBlank="1" showInputMessage="1" showErrorMessage="1" sqref="R10:R21 R26:R31">
      <formula1>Autoridadresp</formula1>
    </dataValidation>
    <dataValidation type="list" allowBlank="1" showInputMessage="1" showErrorMessage="1" sqref="T10:T21 T26:T31">
      <formula1>Periodicidad</formula1>
    </dataValidation>
    <dataValidation type="list" allowBlank="1" showInputMessage="1" showErrorMessage="1" sqref="V10:V21 V26:V31">
      <formula1>Proposito</formula1>
    </dataValidation>
    <dataValidation type="list" allowBlank="1" showInputMessage="1" showErrorMessage="1" sqref="X10:X21 X26:X31">
      <formula1>Actcontrol</formula1>
    </dataValidation>
    <dataValidation type="list" allowBlank="1" showInputMessage="1" showErrorMessage="1" sqref="Z10:Z31">
      <formula1>desviaciones</formula1>
    </dataValidation>
    <dataValidation type="list" allowBlank="1" showInputMessage="1" showErrorMessage="1" sqref="AB10:AB16 AB26:AB27 AB29:AB31">
      <formula1>Evidencia</formula1>
    </dataValidation>
    <dataValidation type="list" allowBlank="1" showInputMessage="1" showErrorMessage="1" sqref="AG10:AG16 AG26:AG31">
      <formula1>ejecucioncontrol</formula1>
    </dataValidation>
    <dataValidation type="list" allowBlank="1" showInputMessage="1" showErrorMessage="1" sqref="F10:F16 F26:F31">
      <formula1>clase</formula1>
    </dataValidation>
    <dataValidation type="list" allowBlank="1" showInputMessage="1" showErrorMessage="1" sqref="L10:L16 L26:L31">
      <formula1>impacto</formula1>
    </dataValidation>
    <dataValidation type="list" allowBlank="1" showInputMessage="1" showErrorMessage="1" sqref="AM10:AM16 AM26:AM31">
      <formula1>discuadrante</formula1>
    </dataValidation>
    <dataValidation type="list" allowBlank="1" showInputMessage="1" showErrorMessage="1" sqref="AL10:AL16 AL26:AL31">
      <formula1>discua</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9"/>
  <sheetViews>
    <sheetView showGridLines="0" topLeftCell="B19" workbookViewId="0">
      <selection activeCell="C50" sqref="C50"/>
    </sheetView>
  </sheetViews>
  <sheetFormatPr baseColWidth="10" defaultRowHeight="15" x14ac:dyDescent="0.25"/>
  <cols>
    <col min="1" max="1" width="7" customWidth="1"/>
    <col min="2" max="2" width="20.85546875" customWidth="1"/>
    <col min="3" max="3" width="50.42578125" customWidth="1"/>
    <col min="4" max="4" width="21.140625" style="37" hidden="1" customWidth="1"/>
    <col min="5" max="5" width="12.7109375" bestFit="1" customWidth="1"/>
    <col min="8" max="8" width="11.5703125" bestFit="1" customWidth="1"/>
    <col min="10" max="10" width="16.7109375" bestFit="1" customWidth="1"/>
  </cols>
  <sheetData>
    <row r="1" spans="1:5" x14ac:dyDescent="0.25">
      <c r="A1" s="242" t="s">
        <v>158</v>
      </c>
      <c r="B1" s="242"/>
      <c r="C1" s="242"/>
      <c r="D1" s="242"/>
      <c r="E1" s="242"/>
    </row>
    <row r="2" spans="1:5" x14ac:dyDescent="0.25">
      <c r="A2" s="239" t="s">
        <v>159</v>
      </c>
      <c r="B2" s="240"/>
      <c r="C2" s="34" t="s">
        <v>156</v>
      </c>
      <c r="D2" s="35"/>
      <c r="E2" s="34" t="s">
        <v>157</v>
      </c>
    </row>
    <row r="3" spans="1:5" x14ac:dyDescent="0.25">
      <c r="A3" s="243">
        <v>1</v>
      </c>
      <c r="B3" s="236" t="str">
        <f>'Riesgos de Gestión'!D10</f>
        <v>Adelantar la etapa precontractual soportada en documentos y/o procedimientos deficientes</v>
      </c>
      <c r="C3" s="1" t="s">
        <v>294</v>
      </c>
      <c r="D3" s="36">
        <f t="shared" ref="D3:D12" si="0">IFERROR(VALUE(MID(E3,1,1)),"")</f>
        <v>3</v>
      </c>
      <c r="E3" s="1" t="s">
        <v>69</v>
      </c>
    </row>
    <row r="4" spans="1:5" x14ac:dyDescent="0.25">
      <c r="A4" s="243"/>
      <c r="B4" s="237"/>
      <c r="C4" s="1" t="s">
        <v>295</v>
      </c>
      <c r="D4" s="36">
        <f t="shared" si="0"/>
        <v>3</v>
      </c>
      <c r="E4" s="1" t="s">
        <v>69</v>
      </c>
    </row>
    <row r="5" spans="1:5" x14ac:dyDescent="0.25">
      <c r="A5" s="243"/>
      <c r="B5" s="237"/>
      <c r="C5" s="1" t="s">
        <v>310</v>
      </c>
      <c r="D5" s="36">
        <f t="shared" si="0"/>
        <v>3</v>
      </c>
      <c r="E5" s="1" t="s">
        <v>69</v>
      </c>
    </row>
    <row r="6" spans="1:5" x14ac:dyDescent="0.25">
      <c r="A6" s="243"/>
      <c r="B6" s="237"/>
      <c r="C6" s="1" t="s">
        <v>311</v>
      </c>
      <c r="D6" s="36">
        <f t="shared" si="0"/>
        <v>3</v>
      </c>
      <c r="E6" s="1" t="s">
        <v>69</v>
      </c>
    </row>
    <row r="7" spans="1:5" x14ac:dyDescent="0.25">
      <c r="A7" s="243"/>
      <c r="B7" s="237"/>
      <c r="C7" s="1" t="s">
        <v>314</v>
      </c>
      <c r="D7" s="36">
        <f t="shared" si="0"/>
        <v>3</v>
      </c>
      <c r="E7" s="1" t="s">
        <v>69</v>
      </c>
    </row>
    <row r="8" spans="1:5" x14ac:dyDescent="0.25">
      <c r="A8" s="243"/>
      <c r="B8" s="237"/>
      <c r="C8" s="1" t="s">
        <v>316</v>
      </c>
      <c r="D8" s="36">
        <f t="shared" si="0"/>
        <v>2</v>
      </c>
      <c r="E8" s="1" t="s">
        <v>68</v>
      </c>
    </row>
    <row r="9" spans="1:5" x14ac:dyDescent="0.25">
      <c r="A9" s="243"/>
      <c r="B9" s="237"/>
      <c r="C9" s="1"/>
      <c r="D9" s="36" t="str">
        <f t="shared" si="0"/>
        <v/>
      </c>
      <c r="E9" s="1"/>
    </row>
    <row r="10" spans="1:5" x14ac:dyDescent="0.25">
      <c r="A10" s="243"/>
      <c r="B10" s="237"/>
      <c r="C10" s="1"/>
      <c r="D10" s="36" t="str">
        <f t="shared" si="0"/>
        <v/>
      </c>
      <c r="E10" s="1"/>
    </row>
    <row r="11" spans="1:5" x14ac:dyDescent="0.25">
      <c r="A11" s="243"/>
      <c r="B11" s="237"/>
      <c r="C11" s="1"/>
      <c r="D11" s="36" t="str">
        <f t="shared" si="0"/>
        <v/>
      </c>
      <c r="E11" s="1"/>
    </row>
    <row r="12" spans="1:5" x14ac:dyDescent="0.25">
      <c r="A12" s="243"/>
      <c r="B12" s="238"/>
      <c r="C12" s="1"/>
      <c r="D12" s="36" t="str">
        <f t="shared" si="0"/>
        <v/>
      </c>
      <c r="E12" s="1"/>
    </row>
    <row r="13" spans="1:5" x14ac:dyDescent="0.25">
      <c r="A13" s="241" t="s">
        <v>160</v>
      </c>
      <c r="B13" s="241"/>
      <c r="C13" s="241"/>
      <c r="D13" s="38">
        <f>ROUND((AVERAGE(D3:D12)),0)</f>
        <v>3</v>
      </c>
      <c r="E13" s="39" t="str">
        <f>IF(D13=Hoja2!$F$3,Hoja2!$H$3,IF(D13=Hoja2!$F$4,Hoja2!$H$4,IF(D13=Hoja2!$F$5,Hoja2!$H$5,IF(D13=Hoja2!$F$6,Hoja2!$H$6,IF(D13=Hoja2!$F$7,Hoja2!$H$7,)))))</f>
        <v>3-Posible</v>
      </c>
    </row>
    <row r="15" spans="1:5" x14ac:dyDescent="0.25">
      <c r="A15" s="242" t="s">
        <v>158</v>
      </c>
      <c r="B15" s="242"/>
      <c r="C15" s="242"/>
      <c r="D15" s="242"/>
      <c r="E15" s="242"/>
    </row>
    <row r="16" spans="1:5" x14ac:dyDescent="0.25">
      <c r="A16" s="239" t="s">
        <v>159</v>
      </c>
      <c r="B16" s="240"/>
      <c r="C16" s="34" t="s">
        <v>156</v>
      </c>
      <c r="D16" s="35"/>
      <c r="E16" s="34" t="s">
        <v>157</v>
      </c>
    </row>
    <row r="17" spans="1:5" x14ac:dyDescent="0.25">
      <c r="A17" s="243">
        <v>2</v>
      </c>
      <c r="B17" s="236" t="str">
        <f>'Riesgos de Gestión'!D13</f>
        <v>Incumplimiento Contractual</v>
      </c>
      <c r="C17" s="1" t="s">
        <v>294</v>
      </c>
      <c r="D17" s="36">
        <f t="shared" ref="D17:D26" si="1">IFERROR(VALUE(MID(E17,1,1)),"")</f>
        <v>1</v>
      </c>
      <c r="E17" s="1" t="s">
        <v>161</v>
      </c>
    </row>
    <row r="18" spans="1:5" x14ac:dyDescent="0.25">
      <c r="A18" s="243"/>
      <c r="B18" s="237"/>
      <c r="C18" s="1" t="s">
        <v>295</v>
      </c>
      <c r="D18" s="36">
        <f t="shared" si="1"/>
        <v>1</v>
      </c>
      <c r="E18" s="1" t="s">
        <v>161</v>
      </c>
    </row>
    <row r="19" spans="1:5" x14ac:dyDescent="0.25">
      <c r="A19" s="243"/>
      <c r="B19" s="237"/>
      <c r="C19" s="1" t="s">
        <v>314</v>
      </c>
      <c r="D19" s="36">
        <f t="shared" si="1"/>
        <v>1</v>
      </c>
      <c r="E19" s="1" t="s">
        <v>161</v>
      </c>
    </row>
    <row r="20" spans="1:5" x14ac:dyDescent="0.25">
      <c r="A20" s="243"/>
      <c r="B20" s="237"/>
      <c r="C20" s="1" t="s">
        <v>310</v>
      </c>
      <c r="D20" s="36">
        <f t="shared" si="1"/>
        <v>1</v>
      </c>
      <c r="E20" s="1" t="s">
        <v>161</v>
      </c>
    </row>
    <row r="21" spans="1:5" x14ac:dyDescent="0.25">
      <c r="A21" s="243"/>
      <c r="B21" s="237"/>
      <c r="C21" s="1" t="s">
        <v>315</v>
      </c>
      <c r="D21" s="36">
        <f t="shared" si="1"/>
        <v>1</v>
      </c>
      <c r="E21" s="1" t="s">
        <v>161</v>
      </c>
    </row>
    <row r="22" spans="1:5" x14ac:dyDescent="0.25">
      <c r="A22" s="243"/>
      <c r="B22" s="237"/>
      <c r="C22" s="1" t="s">
        <v>316</v>
      </c>
      <c r="D22" s="36">
        <f t="shared" si="1"/>
        <v>1</v>
      </c>
      <c r="E22" s="1" t="s">
        <v>161</v>
      </c>
    </row>
    <row r="23" spans="1:5" x14ac:dyDescent="0.25">
      <c r="A23" s="243"/>
      <c r="B23" s="237"/>
      <c r="C23" s="1"/>
      <c r="D23" s="36" t="str">
        <f t="shared" si="1"/>
        <v/>
      </c>
      <c r="E23" s="1"/>
    </row>
    <row r="24" spans="1:5" x14ac:dyDescent="0.25">
      <c r="A24" s="243"/>
      <c r="B24" s="237"/>
      <c r="C24" s="1"/>
      <c r="D24" s="36" t="str">
        <f t="shared" si="1"/>
        <v/>
      </c>
      <c r="E24" s="1"/>
    </row>
    <row r="25" spans="1:5" x14ac:dyDescent="0.25">
      <c r="A25" s="243"/>
      <c r="B25" s="237"/>
      <c r="C25" s="1"/>
      <c r="D25" s="36" t="str">
        <f t="shared" si="1"/>
        <v/>
      </c>
      <c r="E25" s="1"/>
    </row>
    <row r="26" spans="1:5" x14ac:dyDescent="0.25">
      <c r="A26" s="243"/>
      <c r="B26" s="238"/>
      <c r="C26" s="1"/>
      <c r="D26" s="36" t="str">
        <f t="shared" si="1"/>
        <v/>
      </c>
      <c r="E26" s="1"/>
    </row>
    <row r="27" spans="1:5" x14ac:dyDescent="0.25">
      <c r="A27" s="241" t="s">
        <v>160</v>
      </c>
      <c r="B27" s="241"/>
      <c r="C27" s="241"/>
      <c r="D27" s="38">
        <f>ROUND((AVERAGE(D17:D26)),0)</f>
        <v>1</v>
      </c>
      <c r="E27" s="39" t="str">
        <f>IF(D27=Hoja2!$F$3,Hoja2!$H$3,IF(D27=Hoja2!$F$4,Hoja2!$H$4,IF(D27=Hoja2!$F$5,Hoja2!$H$5,IF(D27=Hoja2!$F$6,Hoja2!$H$6,IF(D27=Hoja2!$F$7,Hoja2!$H$7,)))))</f>
        <v>1-Rara vez</v>
      </c>
    </row>
    <row r="29" spans="1:5" x14ac:dyDescent="0.25">
      <c r="A29" s="242" t="s">
        <v>158</v>
      </c>
      <c r="B29" s="242"/>
      <c r="C29" s="242"/>
      <c r="D29" s="242"/>
      <c r="E29" s="242"/>
    </row>
    <row r="30" spans="1:5" x14ac:dyDescent="0.25">
      <c r="A30" s="239" t="s">
        <v>159</v>
      </c>
      <c r="B30" s="240"/>
      <c r="C30" s="34" t="s">
        <v>156</v>
      </c>
      <c r="D30" s="35"/>
      <c r="E30" s="34" t="s">
        <v>157</v>
      </c>
    </row>
    <row r="31" spans="1:5" x14ac:dyDescent="0.25">
      <c r="A31" s="243">
        <v>3</v>
      </c>
      <c r="B31" s="236" t="str">
        <f>'Riesgos de Gestión'!D16</f>
        <v>Fallas en publicidad de procesos contractuales</v>
      </c>
      <c r="C31" s="1" t="s">
        <v>294</v>
      </c>
      <c r="D31" s="36">
        <f t="shared" ref="D31:D40" si="2">IFERROR(VALUE(MID(E31,1,1)),"")</f>
        <v>3</v>
      </c>
      <c r="E31" s="1" t="s">
        <v>69</v>
      </c>
    </row>
    <row r="32" spans="1:5" x14ac:dyDescent="0.25">
      <c r="A32" s="243"/>
      <c r="B32" s="237"/>
      <c r="C32" s="1" t="s">
        <v>295</v>
      </c>
      <c r="D32" s="36">
        <f t="shared" si="2"/>
        <v>4</v>
      </c>
      <c r="E32" s="1" t="s">
        <v>70</v>
      </c>
    </row>
    <row r="33" spans="1:10" x14ac:dyDescent="0.25">
      <c r="A33" s="243"/>
      <c r="B33" s="237"/>
      <c r="C33" s="1" t="s">
        <v>314</v>
      </c>
      <c r="D33" s="36">
        <f t="shared" si="2"/>
        <v>4</v>
      </c>
      <c r="E33" s="1" t="s">
        <v>70</v>
      </c>
    </row>
    <row r="34" spans="1:10" x14ac:dyDescent="0.25">
      <c r="A34" s="243"/>
      <c r="B34" s="237"/>
      <c r="C34" s="1" t="s">
        <v>310</v>
      </c>
      <c r="D34" s="36">
        <f t="shared" si="2"/>
        <v>3</v>
      </c>
      <c r="E34" s="1" t="s">
        <v>69</v>
      </c>
    </row>
    <row r="35" spans="1:10" x14ac:dyDescent="0.25">
      <c r="A35" s="243"/>
      <c r="B35" s="237"/>
      <c r="C35" s="1" t="s">
        <v>315</v>
      </c>
      <c r="D35" s="36">
        <f t="shared" si="2"/>
        <v>4</v>
      </c>
      <c r="E35" s="1" t="s">
        <v>70</v>
      </c>
    </row>
    <row r="36" spans="1:10" x14ac:dyDescent="0.25">
      <c r="A36" s="243"/>
      <c r="B36" s="237"/>
      <c r="C36" s="1" t="s">
        <v>316</v>
      </c>
      <c r="D36" s="36">
        <f t="shared" si="2"/>
        <v>4</v>
      </c>
      <c r="E36" s="1" t="s">
        <v>70</v>
      </c>
    </row>
    <row r="37" spans="1:10" x14ac:dyDescent="0.25">
      <c r="A37" s="243"/>
      <c r="B37" s="237"/>
      <c r="C37" s="1"/>
      <c r="D37" s="36" t="str">
        <f t="shared" si="2"/>
        <v/>
      </c>
      <c r="E37" s="1"/>
    </row>
    <row r="38" spans="1:10" x14ac:dyDescent="0.25">
      <c r="A38" s="243"/>
      <c r="B38" s="237"/>
      <c r="C38" s="1"/>
      <c r="D38" s="36" t="str">
        <f t="shared" si="2"/>
        <v/>
      </c>
      <c r="E38" s="1"/>
    </row>
    <row r="39" spans="1:10" x14ac:dyDescent="0.25">
      <c r="A39" s="243"/>
      <c r="B39" s="237"/>
      <c r="C39" s="1"/>
      <c r="D39" s="36" t="str">
        <f t="shared" si="2"/>
        <v/>
      </c>
      <c r="E39" s="1"/>
    </row>
    <row r="40" spans="1:10" x14ac:dyDescent="0.25">
      <c r="A40" s="243"/>
      <c r="B40" s="238"/>
      <c r="C40" s="1"/>
      <c r="D40" s="36" t="str">
        <f t="shared" si="2"/>
        <v/>
      </c>
      <c r="E40" s="1"/>
    </row>
    <row r="41" spans="1:10" x14ac:dyDescent="0.25">
      <c r="A41" s="241" t="s">
        <v>160</v>
      </c>
      <c r="B41" s="241"/>
      <c r="C41" s="241"/>
      <c r="D41" s="38">
        <f>ROUND((AVERAGE(D31:D40)),0)</f>
        <v>4</v>
      </c>
      <c r="E41" s="39" t="str">
        <f>IF(D41=Hoja2!$F$3,Hoja2!$H$3,IF(D41=Hoja2!$F$4,Hoja2!$H$4,IF(D41=Hoja2!$F$5,Hoja2!$H$5,IF(D41=Hoja2!$F$6,Hoja2!$H$6,IF(D41=Hoja2!$F$7,Hoja2!$H$7,)))))</f>
        <v>4-Probable</v>
      </c>
    </row>
    <row r="43" spans="1:10" x14ac:dyDescent="0.25">
      <c r="A43" s="242" t="s">
        <v>158</v>
      </c>
      <c r="B43" s="242"/>
      <c r="C43" s="242"/>
      <c r="D43" s="242"/>
      <c r="E43" s="242"/>
    </row>
    <row r="44" spans="1:10" x14ac:dyDescent="0.25">
      <c r="A44" s="239" t="s">
        <v>159</v>
      </c>
      <c r="B44" s="240"/>
      <c r="C44" s="34" t="s">
        <v>156</v>
      </c>
      <c r="D44" s="35"/>
      <c r="E44" s="34" t="s">
        <v>157</v>
      </c>
    </row>
    <row r="45" spans="1:10" x14ac:dyDescent="0.25">
      <c r="A45" s="243">
        <v>4</v>
      </c>
      <c r="B45" s="236" t="e">
        <f>'Riesgos de Gestión'!#REF!</f>
        <v>#REF!</v>
      </c>
      <c r="C45" s="1"/>
      <c r="D45" s="36" t="str">
        <f t="shared" ref="D45:D54" si="3">IFERROR(VALUE(MID(E45,1,1)),"")</f>
        <v/>
      </c>
      <c r="E45" s="1"/>
    </row>
    <row r="46" spans="1:10" x14ac:dyDescent="0.25">
      <c r="A46" s="243"/>
      <c r="B46" s="237"/>
      <c r="C46" s="1"/>
      <c r="D46" s="36" t="str">
        <f t="shared" si="3"/>
        <v/>
      </c>
      <c r="E46" s="1"/>
    </row>
    <row r="47" spans="1:10" x14ac:dyDescent="0.25">
      <c r="A47" s="243"/>
      <c r="B47" s="237"/>
      <c r="C47" s="1"/>
      <c r="D47" s="36" t="str">
        <f t="shared" si="3"/>
        <v/>
      </c>
      <c r="E47" s="1"/>
    </row>
    <row r="48" spans="1:10" x14ac:dyDescent="0.25">
      <c r="A48" s="243"/>
      <c r="B48" s="237"/>
      <c r="C48" s="1"/>
      <c r="D48" s="36" t="str">
        <f t="shared" si="3"/>
        <v/>
      </c>
      <c r="E48" s="1"/>
      <c r="H48" s="51"/>
      <c r="J48" s="52"/>
    </row>
    <row r="49" spans="1:5" x14ac:dyDescent="0.25">
      <c r="A49" s="243"/>
      <c r="B49" s="237"/>
      <c r="C49" s="1"/>
      <c r="D49" s="36" t="str">
        <f t="shared" si="3"/>
        <v/>
      </c>
      <c r="E49" s="1"/>
    </row>
    <row r="50" spans="1:5" x14ac:dyDescent="0.25">
      <c r="A50" s="243"/>
      <c r="B50" s="237"/>
      <c r="C50" s="1"/>
      <c r="D50" s="36" t="str">
        <f t="shared" si="3"/>
        <v/>
      </c>
      <c r="E50" s="1"/>
    </row>
    <row r="51" spans="1:5" x14ac:dyDescent="0.25">
      <c r="A51" s="243"/>
      <c r="B51" s="237"/>
      <c r="C51" s="1"/>
      <c r="D51" s="36" t="str">
        <f t="shared" si="3"/>
        <v/>
      </c>
      <c r="E51" s="1"/>
    </row>
    <row r="52" spans="1:5" x14ac:dyDescent="0.25">
      <c r="A52" s="243"/>
      <c r="B52" s="237"/>
      <c r="C52" s="1"/>
      <c r="D52" s="36" t="str">
        <f t="shared" si="3"/>
        <v/>
      </c>
      <c r="E52" s="1"/>
    </row>
    <row r="53" spans="1:5" x14ac:dyDescent="0.25">
      <c r="A53" s="243"/>
      <c r="B53" s="237"/>
      <c r="C53" s="1"/>
      <c r="D53" s="36" t="str">
        <f t="shared" si="3"/>
        <v/>
      </c>
      <c r="E53" s="1"/>
    </row>
    <row r="54" spans="1:5" x14ac:dyDescent="0.25">
      <c r="A54" s="243"/>
      <c r="B54" s="238"/>
      <c r="C54" s="1"/>
      <c r="D54" s="36" t="str">
        <f t="shared" si="3"/>
        <v/>
      </c>
      <c r="E54" s="1"/>
    </row>
    <row r="55" spans="1:5" x14ac:dyDescent="0.25">
      <c r="A55" s="241" t="s">
        <v>160</v>
      </c>
      <c r="B55" s="241"/>
      <c r="C55" s="241"/>
      <c r="D55" s="38" t="e">
        <f>ROUND((AVERAGE(D45:D54)),0)</f>
        <v>#DIV/0!</v>
      </c>
      <c r="E55" s="39" t="e">
        <f>IF(D55=Hoja2!$F$3,Hoja2!$H$3,IF(D55=Hoja2!$F$4,Hoja2!$H$4,IF(D55=Hoja2!$F$5,Hoja2!$H$5,IF(D55=Hoja2!$F$6,Hoja2!$H$6,IF(D55=Hoja2!$F$7,Hoja2!$H$7,)))))</f>
        <v>#DIV/0!</v>
      </c>
    </row>
    <row r="57" spans="1:5" x14ac:dyDescent="0.25">
      <c r="A57" s="242" t="s">
        <v>158</v>
      </c>
      <c r="B57" s="242"/>
      <c r="C57" s="242"/>
      <c r="D57" s="242"/>
      <c r="E57" s="242"/>
    </row>
    <row r="58" spans="1:5" x14ac:dyDescent="0.25">
      <c r="A58" s="239" t="s">
        <v>159</v>
      </c>
      <c r="B58" s="240"/>
      <c r="C58" s="34" t="s">
        <v>156</v>
      </c>
      <c r="D58" s="35"/>
      <c r="E58" s="34" t="s">
        <v>157</v>
      </c>
    </row>
    <row r="59" spans="1:5" x14ac:dyDescent="0.25">
      <c r="A59" s="243">
        <v>5</v>
      </c>
      <c r="B59" s="236" t="e">
        <f>'Riesgos de Gestión'!#REF!</f>
        <v>#REF!</v>
      </c>
      <c r="C59" s="1"/>
      <c r="D59" s="36" t="str">
        <f t="shared" ref="D59:D68" si="4">IFERROR(VALUE(MID(E59,1,1)),"")</f>
        <v/>
      </c>
      <c r="E59" s="1"/>
    </row>
    <row r="60" spans="1:5" x14ac:dyDescent="0.25">
      <c r="A60" s="243"/>
      <c r="B60" s="237"/>
      <c r="C60" s="1"/>
      <c r="D60" s="36" t="str">
        <f t="shared" si="4"/>
        <v/>
      </c>
      <c r="E60" s="1"/>
    </row>
    <row r="61" spans="1:5" x14ac:dyDescent="0.25">
      <c r="A61" s="243"/>
      <c r="B61" s="237"/>
      <c r="C61" s="1"/>
      <c r="D61" s="36" t="str">
        <f t="shared" si="4"/>
        <v/>
      </c>
      <c r="E61" s="1"/>
    </row>
    <row r="62" spans="1:5" x14ac:dyDescent="0.25">
      <c r="A62" s="243"/>
      <c r="B62" s="237"/>
      <c r="C62" s="1"/>
      <c r="D62" s="36" t="str">
        <f t="shared" si="4"/>
        <v/>
      </c>
      <c r="E62" s="1"/>
    </row>
    <row r="63" spans="1:5" x14ac:dyDescent="0.25">
      <c r="A63" s="243"/>
      <c r="B63" s="237"/>
      <c r="C63" s="1"/>
      <c r="D63" s="36" t="str">
        <f t="shared" si="4"/>
        <v/>
      </c>
      <c r="E63" s="1"/>
    </row>
    <row r="64" spans="1:5" x14ac:dyDescent="0.25">
      <c r="A64" s="243"/>
      <c r="B64" s="237"/>
      <c r="C64" s="1"/>
      <c r="D64" s="36" t="str">
        <f t="shared" si="4"/>
        <v/>
      </c>
      <c r="E64" s="1"/>
    </row>
    <row r="65" spans="1:5" x14ac:dyDescent="0.25">
      <c r="A65" s="243"/>
      <c r="B65" s="237"/>
      <c r="C65" s="1"/>
      <c r="D65" s="36" t="str">
        <f t="shared" si="4"/>
        <v/>
      </c>
      <c r="E65" s="1"/>
    </row>
    <row r="66" spans="1:5" x14ac:dyDescent="0.25">
      <c r="A66" s="243"/>
      <c r="B66" s="237"/>
      <c r="C66" s="1"/>
      <c r="D66" s="36" t="str">
        <f t="shared" si="4"/>
        <v/>
      </c>
      <c r="E66" s="1"/>
    </row>
    <row r="67" spans="1:5" x14ac:dyDescent="0.25">
      <c r="A67" s="243"/>
      <c r="B67" s="237"/>
      <c r="C67" s="1"/>
      <c r="D67" s="36" t="str">
        <f t="shared" si="4"/>
        <v/>
      </c>
      <c r="E67" s="1"/>
    </row>
    <row r="68" spans="1:5" x14ac:dyDescent="0.25">
      <c r="A68" s="243"/>
      <c r="B68" s="238"/>
      <c r="C68" s="1"/>
      <c r="D68" s="36" t="str">
        <f t="shared" si="4"/>
        <v/>
      </c>
      <c r="E68" s="1"/>
    </row>
    <row r="69" spans="1:5" x14ac:dyDescent="0.25">
      <c r="A69" s="241" t="s">
        <v>160</v>
      </c>
      <c r="B69" s="241"/>
      <c r="C69" s="241"/>
      <c r="D69" s="38" t="e">
        <f>ROUND((AVERAGE(D59:D68)),0)</f>
        <v>#DIV/0!</v>
      </c>
      <c r="E69" s="39" t="e">
        <f>IF(D69=Hoja2!$F$3,Hoja2!$H$3,IF(D69=Hoja2!$F$4,Hoja2!$H$4,IF(D69=Hoja2!$F$5,Hoja2!$H$5,IF(D69=Hoja2!$F$6,Hoja2!$H$6,IF(D69=Hoja2!$F$7,Hoja2!$H$7,)))))</f>
        <v>#DIV/0!</v>
      </c>
    </row>
    <row r="71" spans="1:5" x14ac:dyDescent="0.25">
      <c r="A71" s="242" t="s">
        <v>158</v>
      </c>
      <c r="B71" s="242"/>
      <c r="C71" s="242"/>
      <c r="D71" s="242"/>
      <c r="E71" s="242"/>
    </row>
    <row r="72" spans="1:5" x14ac:dyDescent="0.25">
      <c r="A72" s="239" t="s">
        <v>159</v>
      </c>
      <c r="B72" s="240"/>
      <c r="C72" s="34" t="s">
        <v>156</v>
      </c>
      <c r="D72" s="35"/>
      <c r="E72" s="34" t="s">
        <v>157</v>
      </c>
    </row>
    <row r="73" spans="1:5" x14ac:dyDescent="0.25">
      <c r="A73" s="243">
        <v>6</v>
      </c>
      <c r="B73" s="236" t="e">
        <f>'Riesgos de Gestión'!#REF!</f>
        <v>#REF!</v>
      </c>
      <c r="C73" s="1"/>
      <c r="D73" s="36" t="str">
        <f t="shared" ref="D73:D82" si="5">IFERROR(VALUE(MID(E73,1,1)),"")</f>
        <v/>
      </c>
      <c r="E73" s="1"/>
    </row>
    <row r="74" spans="1:5" x14ac:dyDescent="0.25">
      <c r="A74" s="243"/>
      <c r="B74" s="237"/>
      <c r="C74" s="1"/>
      <c r="D74" s="36" t="str">
        <f t="shared" si="5"/>
        <v/>
      </c>
      <c r="E74" s="1"/>
    </row>
    <row r="75" spans="1:5" x14ac:dyDescent="0.25">
      <c r="A75" s="243"/>
      <c r="B75" s="237"/>
      <c r="C75" s="1"/>
      <c r="D75" s="36" t="str">
        <f t="shared" si="5"/>
        <v/>
      </c>
      <c r="E75" s="1"/>
    </row>
    <row r="76" spans="1:5" x14ac:dyDescent="0.25">
      <c r="A76" s="243"/>
      <c r="B76" s="237"/>
      <c r="C76" s="1"/>
      <c r="D76" s="36" t="str">
        <f t="shared" si="5"/>
        <v/>
      </c>
      <c r="E76" s="1"/>
    </row>
    <row r="77" spans="1:5" x14ac:dyDescent="0.25">
      <c r="A77" s="243"/>
      <c r="B77" s="237"/>
      <c r="C77" s="1"/>
      <c r="D77" s="36" t="str">
        <f t="shared" si="5"/>
        <v/>
      </c>
      <c r="E77" s="1"/>
    </row>
    <row r="78" spans="1:5" x14ac:dyDescent="0.25">
      <c r="A78" s="243"/>
      <c r="B78" s="237"/>
      <c r="C78" s="1"/>
      <c r="D78" s="36" t="str">
        <f t="shared" si="5"/>
        <v/>
      </c>
      <c r="E78" s="1"/>
    </row>
    <row r="79" spans="1:5" x14ac:dyDescent="0.25">
      <c r="A79" s="243"/>
      <c r="B79" s="237"/>
      <c r="C79" s="1"/>
      <c r="D79" s="36" t="str">
        <f t="shared" si="5"/>
        <v/>
      </c>
      <c r="E79" s="1"/>
    </row>
    <row r="80" spans="1:5" x14ac:dyDescent="0.25">
      <c r="A80" s="243"/>
      <c r="B80" s="237"/>
      <c r="C80" s="1"/>
      <c r="D80" s="36" t="str">
        <f t="shared" si="5"/>
        <v/>
      </c>
      <c r="E80" s="1"/>
    </row>
    <row r="81" spans="1:5" x14ac:dyDescent="0.25">
      <c r="A81" s="243"/>
      <c r="B81" s="237"/>
      <c r="C81" s="1"/>
      <c r="D81" s="36" t="str">
        <f t="shared" si="5"/>
        <v/>
      </c>
      <c r="E81" s="1"/>
    </row>
    <row r="82" spans="1:5" x14ac:dyDescent="0.25">
      <c r="A82" s="243"/>
      <c r="B82" s="238"/>
      <c r="C82" s="1"/>
      <c r="D82" s="36" t="str">
        <f t="shared" si="5"/>
        <v/>
      </c>
      <c r="E82" s="1"/>
    </row>
    <row r="83" spans="1:5" x14ac:dyDescent="0.25">
      <c r="A83" s="241" t="s">
        <v>160</v>
      </c>
      <c r="B83" s="241"/>
      <c r="C83" s="241"/>
      <c r="D83" s="38" t="e">
        <f>ROUND((AVERAGE(D73:D82)),0)</f>
        <v>#DIV/0!</v>
      </c>
      <c r="E83" s="39" t="e">
        <f>IF(D83=Hoja2!$F$3,Hoja2!$H$3,IF(D83=Hoja2!$F$4,Hoja2!$H$4,IF(D83=Hoja2!$F$5,Hoja2!$H$5,IF(D83=Hoja2!$F$6,Hoja2!$H$6,IF(D83=Hoja2!$F$7,Hoja2!$H$7,)))))</f>
        <v>#DIV/0!</v>
      </c>
    </row>
    <row r="85" spans="1:5" x14ac:dyDescent="0.25">
      <c r="A85" s="242" t="s">
        <v>158</v>
      </c>
      <c r="B85" s="242"/>
      <c r="C85" s="242"/>
      <c r="D85" s="242"/>
      <c r="E85" s="242"/>
    </row>
    <row r="86" spans="1:5" x14ac:dyDescent="0.25">
      <c r="A86" s="239" t="s">
        <v>159</v>
      </c>
      <c r="B86" s="240"/>
      <c r="C86" s="34" t="s">
        <v>156</v>
      </c>
      <c r="D86" s="35"/>
      <c r="E86" s="34" t="s">
        <v>157</v>
      </c>
    </row>
    <row r="87" spans="1:5" x14ac:dyDescent="0.25">
      <c r="A87" s="243">
        <v>7</v>
      </c>
      <c r="B87" s="236" t="e">
        <f>'Riesgos de Gestión'!#REF!</f>
        <v>#REF!</v>
      </c>
      <c r="C87" s="1"/>
      <c r="D87" s="36" t="str">
        <f t="shared" ref="D87:D96" si="6">IFERROR(VALUE(MID(E87,1,1)),"")</f>
        <v/>
      </c>
      <c r="E87" s="1"/>
    </row>
    <row r="88" spans="1:5" x14ac:dyDescent="0.25">
      <c r="A88" s="243"/>
      <c r="B88" s="237"/>
      <c r="C88" s="1"/>
      <c r="D88" s="36" t="str">
        <f t="shared" si="6"/>
        <v/>
      </c>
      <c r="E88" s="1"/>
    </row>
    <row r="89" spans="1:5" x14ac:dyDescent="0.25">
      <c r="A89" s="243"/>
      <c r="B89" s="237"/>
      <c r="C89" s="1"/>
      <c r="D89" s="36" t="str">
        <f t="shared" si="6"/>
        <v/>
      </c>
      <c r="E89" s="1"/>
    </row>
    <row r="90" spans="1:5" x14ac:dyDescent="0.25">
      <c r="A90" s="243"/>
      <c r="B90" s="237"/>
      <c r="C90" s="1"/>
      <c r="D90" s="36" t="str">
        <f t="shared" si="6"/>
        <v/>
      </c>
      <c r="E90" s="1"/>
    </row>
    <row r="91" spans="1:5" x14ac:dyDescent="0.25">
      <c r="A91" s="243"/>
      <c r="B91" s="237"/>
      <c r="C91" s="1"/>
      <c r="D91" s="36" t="str">
        <f t="shared" si="6"/>
        <v/>
      </c>
      <c r="E91" s="1"/>
    </row>
    <row r="92" spans="1:5" x14ac:dyDescent="0.25">
      <c r="A92" s="243"/>
      <c r="B92" s="237"/>
      <c r="C92" s="1"/>
      <c r="D92" s="36" t="str">
        <f t="shared" si="6"/>
        <v/>
      </c>
      <c r="E92" s="1"/>
    </row>
    <row r="93" spans="1:5" x14ac:dyDescent="0.25">
      <c r="A93" s="243"/>
      <c r="B93" s="237"/>
      <c r="C93" s="1"/>
      <c r="D93" s="36" t="str">
        <f t="shared" si="6"/>
        <v/>
      </c>
      <c r="E93" s="1"/>
    </row>
    <row r="94" spans="1:5" x14ac:dyDescent="0.25">
      <c r="A94" s="243"/>
      <c r="B94" s="237"/>
      <c r="C94" s="1"/>
      <c r="D94" s="36" t="str">
        <f t="shared" si="6"/>
        <v/>
      </c>
      <c r="E94" s="1"/>
    </row>
    <row r="95" spans="1:5" x14ac:dyDescent="0.25">
      <c r="A95" s="243"/>
      <c r="B95" s="237"/>
      <c r="C95" s="1"/>
      <c r="D95" s="36" t="str">
        <f t="shared" si="6"/>
        <v/>
      </c>
      <c r="E95" s="1"/>
    </row>
    <row r="96" spans="1:5" x14ac:dyDescent="0.25">
      <c r="A96" s="243"/>
      <c r="B96" s="238"/>
      <c r="C96" s="1"/>
      <c r="D96" s="36" t="str">
        <f t="shared" si="6"/>
        <v/>
      </c>
      <c r="E96" s="1"/>
    </row>
    <row r="97" spans="1:5" x14ac:dyDescent="0.25">
      <c r="A97" s="241" t="s">
        <v>160</v>
      </c>
      <c r="B97" s="241"/>
      <c r="C97" s="241"/>
      <c r="D97" s="38" t="e">
        <f>ROUND((AVERAGE(D87:D96)),0)</f>
        <v>#DIV/0!</v>
      </c>
      <c r="E97" s="39" t="e">
        <f>IF(D97=Hoja2!$F$3,Hoja2!$H$3,IF(D97=Hoja2!$F$4,Hoja2!$H$4,IF(D97=Hoja2!$F$5,Hoja2!$H$5,IF(D97=Hoja2!$F$6,Hoja2!$H$6,IF(D97=Hoja2!$F$7,Hoja2!$H$7,)))))</f>
        <v>#DIV/0!</v>
      </c>
    </row>
    <row r="99" spans="1:5" x14ac:dyDescent="0.25">
      <c r="A99" s="242" t="s">
        <v>158</v>
      </c>
      <c r="B99" s="242"/>
      <c r="C99" s="242"/>
      <c r="D99" s="242"/>
      <c r="E99" s="242"/>
    </row>
    <row r="100" spans="1:5" x14ac:dyDescent="0.25">
      <c r="A100" s="239" t="s">
        <v>159</v>
      </c>
      <c r="B100" s="240"/>
      <c r="C100" s="34" t="s">
        <v>156</v>
      </c>
      <c r="D100" s="35"/>
      <c r="E100" s="34" t="s">
        <v>157</v>
      </c>
    </row>
    <row r="101" spans="1:5" x14ac:dyDescent="0.25">
      <c r="A101" s="243">
        <v>8</v>
      </c>
      <c r="B101" s="236" t="e">
        <f>'Riesgos de Gestión'!#REF!</f>
        <v>#REF!</v>
      </c>
      <c r="C101" s="1"/>
      <c r="D101" s="36" t="str">
        <f t="shared" ref="D101:D110" si="7">IFERROR(VALUE(MID(E101,1,1)),"")</f>
        <v/>
      </c>
      <c r="E101" s="1"/>
    </row>
    <row r="102" spans="1:5" x14ac:dyDescent="0.25">
      <c r="A102" s="243"/>
      <c r="B102" s="237"/>
      <c r="C102" s="1"/>
      <c r="D102" s="36" t="str">
        <f t="shared" si="7"/>
        <v/>
      </c>
      <c r="E102" s="1"/>
    </row>
    <row r="103" spans="1:5" x14ac:dyDescent="0.25">
      <c r="A103" s="243"/>
      <c r="B103" s="237"/>
      <c r="C103" s="1"/>
      <c r="D103" s="36" t="str">
        <f t="shared" si="7"/>
        <v/>
      </c>
      <c r="E103" s="1"/>
    </row>
    <row r="104" spans="1:5" x14ac:dyDescent="0.25">
      <c r="A104" s="243"/>
      <c r="B104" s="237"/>
      <c r="C104" s="1"/>
      <c r="D104" s="36" t="str">
        <f t="shared" si="7"/>
        <v/>
      </c>
      <c r="E104" s="1"/>
    </row>
    <row r="105" spans="1:5" x14ac:dyDescent="0.25">
      <c r="A105" s="243"/>
      <c r="B105" s="237"/>
      <c r="C105" s="1"/>
      <c r="D105" s="36" t="str">
        <f t="shared" si="7"/>
        <v/>
      </c>
      <c r="E105" s="1"/>
    </row>
    <row r="106" spans="1:5" x14ac:dyDescent="0.25">
      <c r="A106" s="243"/>
      <c r="B106" s="237"/>
      <c r="C106" s="1"/>
      <c r="D106" s="36" t="str">
        <f t="shared" si="7"/>
        <v/>
      </c>
      <c r="E106" s="1"/>
    </row>
    <row r="107" spans="1:5" x14ac:dyDescent="0.25">
      <c r="A107" s="243"/>
      <c r="B107" s="237"/>
      <c r="C107" s="1"/>
      <c r="D107" s="36" t="str">
        <f t="shared" si="7"/>
        <v/>
      </c>
      <c r="E107" s="1"/>
    </row>
    <row r="108" spans="1:5" x14ac:dyDescent="0.25">
      <c r="A108" s="243"/>
      <c r="B108" s="237"/>
      <c r="C108" s="1"/>
      <c r="D108" s="36" t="str">
        <f t="shared" si="7"/>
        <v/>
      </c>
      <c r="E108" s="1"/>
    </row>
    <row r="109" spans="1:5" x14ac:dyDescent="0.25">
      <c r="A109" s="243"/>
      <c r="B109" s="237"/>
      <c r="C109" s="1"/>
      <c r="D109" s="36" t="str">
        <f t="shared" si="7"/>
        <v/>
      </c>
      <c r="E109" s="1"/>
    </row>
    <row r="110" spans="1:5" x14ac:dyDescent="0.25">
      <c r="A110" s="243"/>
      <c r="B110" s="238"/>
      <c r="C110" s="1"/>
      <c r="D110" s="36" t="str">
        <f t="shared" si="7"/>
        <v/>
      </c>
      <c r="E110" s="1"/>
    </row>
    <row r="111" spans="1:5" x14ac:dyDescent="0.25">
      <c r="A111" s="241" t="s">
        <v>160</v>
      </c>
      <c r="B111" s="241"/>
      <c r="C111" s="241"/>
      <c r="D111" s="38" t="e">
        <f>ROUND((AVERAGE(D101:D110)),0)</f>
        <v>#DIV/0!</v>
      </c>
      <c r="E111" s="39" t="e">
        <f>IF(D111=Hoja2!$F$3,Hoja2!$H$3,IF(D111=Hoja2!$F$4,Hoja2!$H$4,IF(D111=Hoja2!$F$5,Hoja2!$H$5,IF(D111=Hoja2!$F$6,Hoja2!$H$6,IF(D111=Hoja2!$F$7,Hoja2!$H$7,)))))</f>
        <v>#DIV/0!</v>
      </c>
    </row>
    <row r="113" spans="1:5" x14ac:dyDescent="0.25">
      <c r="A113" s="242" t="s">
        <v>158</v>
      </c>
      <c r="B113" s="242"/>
      <c r="C113" s="242"/>
      <c r="D113" s="242"/>
      <c r="E113" s="242"/>
    </row>
    <row r="114" spans="1:5" x14ac:dyDescent="0.25">
      <c r="A114" s="239" t="s">
        <v>159</v>
      </c>
      <c r="B114" s="240"/>
      <c r="C114" s="34" t="s">
        <v>156</v>
      </c>
      <c r="D114" s="35"/>
      <c r="E114" s="34" t="s">
        <v>157</v>
      </c>
    </row>
    <row r="115" spans="1:5" x14ac:dyDescent="0.25">
      <c r="A115" s="243">
        <v>9</v>
      </c>
      <c r="B115" s="236" t="e">
        <f>'Riesgos de Gestión'!#REF!</f>
        <v>#REF!</v>
      </c>
      <c r="C115" s="1"/>
      <c r="D115" s="36" t="str">
        <f t="shared" ref="D115:D124" si="8">IFERROR(VALUE(MID(E115,1,1)),"")</f>
        <v/>
      </c>
      <c r="E115" s="1"/>
    </row>
    <row r="116" spans="1:5" x14ac:dyDescent="0.25">
      <c r="A116" s="243"/>
      <c r="B116" s="237"/>
      <c r="C116" s="1"/>
      <c r="D116" s="36" t="str">
        <f t="shared" si="8"/>
        <v/>
      </c>
      <c r="E116" s="1"/>
    </row>
    <row r="117" spans="1:5" x14ac:dyDescent="0.25">
      <c r="A117" s="243"/>
      <c r="B117" s="237"/>
      <c r="C117" s="1"/>
      <c r="D117" s="36" t="str">
        <f t="shared" si="8"/>
        <v/>
      </c>
      <c r="E117" s="1"/>
    </row>
    <row r="118" spans="1:5" x14ac:dyDescent="0.25">
      <c r="A118" s="243"/>
      <c r="B118" s="237"/>
      <c r="C118" s="1"/>
      <c r="D118" s="36" t="str">
        <f t="shared" si="8"/>
        <v/>
      </c>
      <c r="E118" s="1"/>
    </row>
    <row r="119" spans="1:5" x14ac:dyDescent="0.25">
      <c r="A119" s="243"/>
      <c r="B119" s="237"/>
      <c r="C119" s="1"/>
      <c r="D119" s="36" t="str">
        <f t="shared" si="8"/>
        <v/>
      </c>
      <c r="E119" s="1"/>
    </row>
    <row r="120" spans="1:5" x14ac:dyDescent="0.25">
      <c r="A120" s="243"/>
      <c r="B120" s="237"/>
      <c r="C120" s="1"/>
      <c r="D120" s="36" t="str">
        <f t="shared" si="8"/>
        <v/>
      </c>
      <c r="E120" s="1"/>
    </row>
    <row r="121" spans="1:5" x14ac:dyDescent="0.25">
      <c r="A121" s="243"/>
      <c r="B121" s="237"/>
      <c r="C121" s="1"/>
      <c r="D121" s="36" t="str">
        <f t="shared" si="8"/>
        <v/>
      </c>
      <c r="E121" s="1"/>
    </row>
    <row r="122" spans="1:5" x14ac:dyDescent="0.25">
      <c r="A122" s="243"/>
      <c r="B122" s="237"/>
      <c r="C122" s="1"/>
      <c r="D122" s="36" t="str">
        <f t="shared" si="8"/>
        <v/>
      </c>
      <c r="E122" s="1"/>
    </row>
    <row r="123" spans="1:5" x14ac:dyDescent="0.25">
      <c r="A123" s="243"/>
      <c r="B123" s="237"/>
      <c r="C123" s="1"/>
      <c r="D123" s="36" t="str">
        <f t="shared" si="8"/>
        <v/>
      </c>
      <c r="E123" s="1"/>
    </row>
    <row r="124" spans="1:5" x14ac:dyDescent="0.25">
      <c r="A124" s="243"/>
      <c r="B124" s="238"/>
      <c r="C124" s="1"/>
      <c r="D124" s="36" t="str">
        <f t="shared" si="8"/>
        <v/>
      </c>
      <c r="E124" s="1"/>
    </row>
    <row r="125" spans="1:5" x14ac:dyDescent="0.25">
      <c r="A125" s="241" t="s">
        <v>160</v>
      </c>
      <c r="B125" s="241"/>
      <c r="C125" s="241"/>
      <c r="D125" s="38" t="e">
        <f>ROUND((AVERAGE(D115:D124)),0)</f>
        <v>#DIV/0!</v>
      </c>
      <c r="E125" s="39" t="e">
        <f>IF(D125=Hoja2!$F$3,Hoja2!$H$3,IF(D125=Hoja2!$F$4,Hoja2!$H$4,IF(D125=Hoja2!$F$5,Hoja2!$H$5,IF(D125=Hoja2!$F$6,Hoja2!$H$6,IF(D125=Hoja2!$F$7,Hoja2!$H$7,)))))</f>
        <v>#DIV/0!</v>
      </c>
    </row>
    <row r="127" spans="1:5" x14ac:dyDescent="0.25">
      <c r="A127" s="242" t="s">
        <v>158</v>
      </c>
      <c r="B127" s="242"/>
      <c r="C127" s="242"/>
      <c r="D127" s="242"/>
      <c r="E127" s="242"/>
    </row>
    <row r="128" spans="1:5" x14ac:dyDescent="0.25">
      <c r="A128" s="239" t="s">
        <v>159</v>
      </c>
      <c r="B128" s="240"/>
      <c r="C128" s="34" t="s">
        <v>156</v>
      </c>
      <c r="D128" s="35"/>
      <c r="E128" s="34" t="s">
        <v>157</v>
      </c>
    </row>
    <row r="129" spans="1:5" x14ac:dyDescent="0.25">
      <c r="A129" s="243">
        <v>10</v>
      </c>
      <c r="B129" s="236" t="e">
        <f>'Riesgos de Gestión'!#REF!</f>
        <v>#REF!</v>
      </c>
      <c r="C129" s="1"/>
      <c r="D129" s="36" t="str">
        <f t="shared" ref="D129:D138" si="9">IFERROR(VALUE(MID(E129,1,1)),"")</f>
        <v/>
      </c>
      <c r="E129" s="1"/>
    </row>
    <row r="130" spans="1:5" x14ac:dyDescent="0.25">
      <c r="A130" s="243"/>
      <c r="B130" s="237"/>
      <c r="C130" s="1"/>
      <c r="D130" s="36" t="str">
        <f t="shared" si="9"/>
        <v/>
      </c>
      <c r="E130" s="1"/>
    </row>
    <row r="131" spans="1:5" x14ac:dyDescent="0.25">
      <c r="A131" s="243"/>
      <c r="B131" s="237"/>
      <c r="C131" s="1"/>
      <c r="D131" s="36" t="str">
        <f t="shared" si="9"/>
        <v/>
      </c>
      <c r="E131" s="1"/>
    </row>
    <row r="132" spans="1:5" x14ac:dyDescent="0.25">
      <c r="A132" s="243"/>
      <c r="B132" s="237"/>
      <c r="C132" s="1"/>
      <c r="D132" s="36" t="str">
        <f t="shared" si="9"/>
        <v/>
      </c>
      <c r="E132" s="1"/>
    </row>
    <row r="133" spans="1:5" x14ac:dyDescent="0.25">
      <c r="A133" s="243"/>
      <c r="B133" s="237"/>
      <c r="C133" s="1"/>
      <c r="D133" s="36" t="str">
        <f t="shared" si="9"/>
        <v/>
      </c>
      <c r="E133" s="1"/>
    </row>
    <row r="134" spans="1:5" x14ac:dyDescent="0.25">
      <c r="A134" s="243"/>
      <c r="B134" s="237"/>
      <c r="C134" s="1"/>
      <c r="D134" s="36" t="str">
        <f t="shared" si="9"/>
        <v/>
      </c>
      <c r="E134" s="1"/>
    </row>
    <row r="135" spans="1:5" x14ac:dyDescent="0.25">
      <c r="A135" s="243"/>
      <c r="B135" s="237"/>
      <c r="C135" s="1"/>
      <c r="D135" s="36" t="str">
        <f t="shared" si="9"/>
        <v/>
      </c>
      <c r="E135" s="1"/>
    </row>
    <row r="136" spans="1:5" x14ac:dyDescent="0.25">
      <c r="A136" s="243"/>
      <c r="B136" s="237"/>
      <c r="C136" s="1"/>
      <c r="D136" s="36" t="str">
        <f t="shared" si="9"/>
        <v/>
      </c>
      <c r="E136" s="1"/>
    </row>
    <row r="137" spans="1:5" x14ac:dyDescent="0.25">
      <c r="A137" s="243"/>
      <c r="B137" s="237"/>
      <c r="C137" s="1"/>
      <c r="D137" s="36" t="str">
        <f t="shared" si="9"/>
        <v/>
      </c>
      <c r="E137" s="1"/>
    </row>
    <row r="138" spans="1:5" x14ac:dyDescent="0.25">
      <c r="A138" s="243"/>
      <c r="B138" s="238"/>
      <c r="C138" s="1"/>
      <c r="D138" s="36" t="str">
        <f t="shared" si="9"/>
        <v/>
      </c>
      <c r="E138" s="1"/>
    </row>
    <row r="139" spans="1:5" x14ac:dyDescent="0.25">
      <c r="A139" s="241" t="s">
        <v>160</v>
      </c>
      <c r="B139" s="241"/>
      <c r="C139" s="241"/>
      <c r="D139" s="38" t="e">
        <f>ROUND((AVERAGE(D129:D138)),0)</f>
        <v>#DIV/0!</v>
      </c>
      <c r="E139" s="39" t="e">
        <f>IF(D139=Hoja2!$F$3,Hoja2!$H$3,IF(D139=Hoja2!$F$4,Hoja2!$H$4,IF(D139=Hoja2!$F$5,Hoja2!$H$5,IF(D139=Hoja2!$F$6,Hoja2!$H$6,IF(D139=Hoja2!$F$7,Hoja2!$H$7,)))))</f>
        <v>#DIV/0!</v>
      </c>
    </row>
    <row r="141" spans="1:5" x14ac:dyDescent="0.25">
      <c r="A141" s="242" t="s">
        <v>158</v>
      </c>
      <c r="B141" s="242"/>
      <c r="C141" s="242"/>
      <c r="D141" s="242"/>
      <c r="E141" s="242"/>
    </row>
    <row r="142" spans="1:5" x14ac:dyDescent="0.25">
      <c r="A142" s="239" t="s">
        <v>159</v>
      </c>
      <c r="B142" s="240"/>
      <c r="C142" s="34" t="s">
        <v>156</v>
      </c>
      <c r="D142" s="35"/>
      <c r="E142" s="34" t="s">
        <v>157</v>
      </c>
    </row>
    <row r="143" spans="1:5" x14ac:dyDescent="0.25">
      <c r="A143" s="243">
        <v>11</v>
      </c>
      <c r="B143" s="236" t="e">
        <f>'Riesgos de Gestión'!#REF!</f>
        <v>#REF!</v>
      </c>
      <c r="C143" s="1"/>
      <c r="D143" s="36" t="str">
        <f t="shared" ref="D143:D152" si="10">IFERROR(VALUE(MID(E143,1,1)),"")</f>
        <v/>
      </c>
      <c r="E143" s="1"/>
    </row>
    <row r="144" spans="1:5" x14ac:dyDescent="0.25">
      <c r="A144" s="243"/>
      <c r="B144" s="237"/>
      <c r="C144" s="1"/>
      <c r="D144" s="36" t="str">
        <f t="shared" si="10"/>
        <v/>
      </c>
      <c r="E144" s="1"/>
    </row>
    <row r="145" spans="1:5" x14ac:dyDescent="0.25">
      <c r="A145" s="243"/>
      <c r="B145" s="237"/>
      <c r="C145" s="1"/>
      <c r="D145" s="36" t="str">
        <f t="shared" si="10"/>
        <v/>
      </c>
      <c r="E145" s="1"/>
    </row>
    <row r="146" spans="1:5" x14ac:dyDescent="0.25">
      <c r="A146" s="243"/>
      <c r="B146" s="237"/>
      <c r="C146" s="1"/>
      <c r="D146" s="36" t="str">
        <f t="shared" si="10"/>
        <v/>
      </c>
      <c r="E146" s="1"/>
    </row>
    <row r="147" spans="1:5" x14ac:dyDescent="0.25">
      <c r="A147" s="243"/>
      <c r="B147" s="237"/>
      <c r="C147" s="1"/>
      <c r="D147" s="36" t="str">
        <f t="shared" si="10"/>
        <v/>
      </c>
      <c r="E147" s="1"/>
    </row>
    <row r="148" spans="1:5" x14ac:dyDescent="0.25">
      <c r="A148" s="243"/>
      <c r="B148" s="237"/>
      <c r="C148" s="1"/>
      <c r="D148" s="36" t="str">
        <f t="shared" si="10"/>
        <v/>
      </c>
      <c r="E148" s="1"/>
    </row>
    <row r="149" spans="1:5" x14ac:dyDescent="0.25">
      <c r="A149" s="243"/>
      <c r="B149" s="237"/>
      <c r="C149" s="1"/>
      <c r="D149" s="36" t="str">
        <f t="shared" si="10"/>
        <v/>
      </c>
      <c r="E149" s="1"/>
    </row>
    <row r="150" spans="1:5" x14ac:dyDescent="0.25">
      <c r="A150" s="243"/>
      <c r="B150" s="237"/>
      <c r="C150" s="1"/>
      <c r="D150" s="36" t="str">
        <f t="shared" si="10"/>
        <v/>
      </c>
      <c r="E150" s="1"/>
    </row>
    <row r="151" spans="1:5" x14ac:dyDescent="0.25">
      <c r="A151" s="243"/>
      <c r="B151" s="237"/>
      <c r="C151" s="1"/>
      <c r="D151" s="36" t="str">
        <f t="shared" si="10"/>
        <v/>
      </c>
      <c r="E151" s="1"/>
    </row>
    <row r="152" spans="1:5" x14ac:dyDescent="0.25">
      <c r="A152" s="243"/>
      <c r="B152" s="238"/>
      <c r="C152" s="1"/>
      <c r="D152" s="36" t="str">
        <f t="shared" si="10"/>
        <v/>
      </c>
      <c r="E152" s="1"/>
    </row>
    <row r="153" spans="1:5" x14ac:dyDescent="0.25">
      <c r="A153" s="241" t="s">
        <v>160</v>
      </c>
      <c r="B153" s="241"/>
      <c r="C153" s="241"/>
      <c r="D153" s="38" t="e">
        <f>ROUND((AVERAGE(D143:D152)),0)</f>
        <v>#DIV/0!</v>
      </c>
      <c r="E153" s="39" t="e">
        <f>IF(D153=Hoja2!$F$3,Hoja2!$H$3,IF(D153=Hoja2!$F$4,Hoja2!$H$4,IF(D153=Hoja2!$F$5,Hoja2!$H$5,IF(D153=Hoja2!$F$6,Hoja2!$H$6,IF(D153=Hoja2!$F$7,Hoja2!$H$7,)))))</f>
        <v>#DIV/0!</v>
      </c>
    </row>
    <row r="155" spans="1:5" x14ac:dyDescent="0.25">
      <c r="A155" s="242" t="s">
        <v>158</v>
      </c>
      <c r="B155" s="242"/>
      <c r="C155" s="242"/>
      <c r="D155" s="242"/>
      <c r="E155" s="242"/>
    </row>
    <row r="156" spans="1:5" x14ac:dyDescent="0.25">
      <c r="A156" s="239" t="s">
        <v>159</v>
      </c>
      <c r="B156" s="240"/>
      <c r="C156" s="34" t="s">
        <v>156</v>
      </c>
      <c r="D156" s="35"/>
      <c r="E156" s="34" t="s">
        <v>157</v>
      </c>
    </row>
    <row r="157" spans="1:5" x14ac:dyDescent="0.25">
      <c r="A157" s="243">
        <v>12</v>
      </c>
      <c r="B157" s="236" t="e">
        <f>'Riesgos de Gestión'!#REF!</f>
        <v>#REF!</v>
      </c>
      <c r="C157" s="1"/>
      <c r="D157" s="36" t="str">
        <f t="shared" ref="D157:D166" si="11">IFERROR(VALUE(MID(E157,1,1)),"")</f>
        <v/>
      </c>
      <c r="E157" s="1"/>
    </row>
    <row r="158" spans="1:5" x14ac:dyDescent="0.25">
      <c r="A158" s="243"/>
      <c r="B158" s="237"/>
      <c r="C158" s="1"/>
      <c r="D158" s="36" t="str">
        <f t="shared" si="11"/>
        <v/>
      </c>
      <c r="E158" s="1"/>
    </row>
    <row r="159" spans="1:5" x14ac:dyDescent="0.25">
      <c r="A159" s="243"/>
      <c r="B159" s="237"/>
      <c r="C159" s="1"/>
      <c r="D159" s="36" t="str">
        <f t="shared" si="11"/>
        <v/>
      </c>
      <c r="E159" s="1"/>
    </row>
    <row r="160" spans="1:5" x14ac:dyDescent="0.25">
      <c r="A160" s="243"/>
      <c r="B160" s="237"/>
      <c r="C160" s="1"/>
      <c r="D160" s="36" t="str">
        <f t="shared" si="11"/>
        <v/>
      </c>
      <c r="E160" s="1"/>
    </row>
    <row r="161" spans="1:5" x14ac:dyDescent="0.25">
      <c r="A161" s="243"/>
      <c r="B161" s="237"/>
      <c r="C161" s="1"/>
      <c r="D161" s="36" t="str">
        <f t="shared" si="11"/>
        <v/>
      </c>
      <c r="E161" s="1"/>
    </row>
    <row r="162" spans="1:5" x14ac:dyDescent="0.25">
      <c r="A162" s="243"/>
      <c r="B162" s="237"/>
      <c r="C162" s="1"/>
      <c r="D162" s="36" t="str">
        <f t="shared" si="11"/>
        <v/>
      </c>
      <c r="E162" s="1"/>
    </row>
    <row r="163" spans="1:5" x14ac:dyDescent="0.25">
      <c r="A163" s="243"/>
      <c r="B163" s="237"/>
      <c r="C163" s="1"/>
      <c r="D163" s="36" t="str">
        <f t="shared" si="11"/>
        <v/>
      </c>
      <c r="E163" s="1"/>
    </row>
    <row r="164" spans="1:5" x14ac:dyDescent="0.25">
      <c r="A164" s="243"/>
      <c r="B164" s="237"/>
      <c r="C164" s="1"/>
      <c r="D164" s="36" t="str">
        <f t="shared" si="11"/>
        <v/>
      </c>
      <c r="E164" s="1"/>
    </row>
    <row r="165" spans="1:5" x14ac:dyDescent="0.25">
      <c r="A165" s="243"/>
      <c r="B165" s="237"/>
      <c r="C165" s="1"/>
      <c r="D165" s="36" t="str">
        <f t="shared" si="11"/>
        <v/>
      </c>
      <c r="E165" s="1"/>
    </row>
    <row r="166" spans="1:5" x14ac:dyDescent="0.25">
      <c r="A166" s="243"/>
      <c r="B166" s="238"/>
      <c r="C166" s="1"/>
      <c r="D166" s="36" t="str">
        <f t="shared" si="11"/>
        <v/>
      </c>
      <c r="E166" s="1"/>
    </row>
    <row r="167" spans="1:5" x14ac:dyDescent="0.25">
      <c r="A167" s="241" t="s">
        <v>160</v>
      </c>
      <c r="B167" s="241"/>
      <c r="C167" s="241"/>
      <c r="D167" s="38" t="e">
        <f>ROUND((AVERAGE(D157:D166)),0)</f>
        <v>#DIV/0!</v>
      </c>
      <c r="E167" s="39" t="e">
        <f>IF(D167=Hoja2!$F$3,Hoja2!$H$3,IF(D167=Hoja2!$F$4,Hoja2!$H$4,IF(D167=Hoja2!$F$5,Hoja2!$H$5,IF(D167=Hoja2!$F$6,Hoja2!$H$6,IF(D167=Hoja2!$F$7,Hoja2!$H$7,)))))</f>
        <v>#DIV/0!</v>
      </c>
    </row>
    <row r="169" spans="1:5" x14ac:dyDescent="0.25">
      <c r="A169" s="242" t="s">
        <v>158</v>
      </c>
      <c r="B169" s="242"/>
      <c r="C169" s="242"/>
      <c r="D169" s="242"/>
      <c r="E169" s="242"/>
    </row>
    <row r="170" spans="1:5" x14ac:dyDescent="0.25">
      <c r="A170" s="239" t="s">
        <v>159</v>
      </c>
      <c r="B170" s="240"/>
      <c r="C170" s="34" t="s">
        <v>156</v>
      </c>
      <c r="D170" s="35"/>
      <c r="E170" s="34" t="s">
        <v>157</v>
      </c>
    </row>
    <row r="171" spans="1:5" x14ac:dyDescent="0.25">
      <c r="A171" s="243">
        <v>13</v>
      </c>
      <c r="B171" s="236" t="e">
        <f>'Riesgos de Gestión'!#REF!</f>
        <v>#REF!</v>
      </c>
      <c r="C171" s="1"/>
      <c r="D171" s="36" t="str">
        <f t="shared" ref="D171:D180" si="12">IFERROR(VALUE(MID(E171,1,1)),"")</f>
        <v/>
      </c>
      <c r="E171" s="1"/>
    </row>
    <row r="172" spans="1:5" x14ac:dyDescent="0.25">
      <c r="A172" s="243"/>
      <c r="B172" s="237"/>
      <c r="C172" s="1"/>
      <c r="D172" s="36" t="str">
        <f t="shared" si="12"/>
        <v/>
      </c>
      <c r="E172" s="1"/>
    </row>
    <row r="173" spans="1:5" x14ac:dyDescent="0.25">
      <c r="A173" s="243"/>
      <c r="B173" s="237"/>
      <c r="C173" s="1"/>
      <c r="D173" s="36" t="str">
        <f t="shared" si="12"/>
        <v/>
      </c>
      <c r="E173" s="1"/>
    </row>
    <row r="174" spans="1:5" x14ac:dyDescent="0.25">
      <c r="A174" s="243"/>
      <c r="B174" s="237"/>
      <c r="C174" s="1"/>
      <c r="D174" s="36" t="str">
        <f t="shared" si="12"/>
        <v/>
      </c>
      <c r="E174" s="1"/>
    </row>
    <row r="175" spans="1:5" x14ac:dyDescent="0.25">
      <c r="A175" s="243"/>
      <c r="B175" s="237"/>
      <c r="C175" s="1"/>
      <c r="D175" s="36" t="str">
        <f t="shared" si="12"/>
        <v/>
      </c>
      <c r="E175" s="1"/>
    </row>
    <row r="176" spans="1:5" x14ac:dyDescent="0.25">
      <c r="A176" s="243"/>
      <c r="B176" s="237"/>
      <c r="C176" s="1"/>
      <c r="D176" s="36" t="str">
        <f t="shared" si="12"/>
        <v/>
      </c>
      <c r="E176" s="1"/>
    </row>
    <row r="177" spans="1:5" x14ac:dyDescent="0.25">
      <c r="A177" s="243"/>
      <c r="B177" s="237"/>
      <c r="C177" s="1"/>
      <c r="D177" s="36" t="str">
        <f t="shared" si="12"/>
        <v/>
      </c>
      <c r="E177" s="1"/>
    </row>
    <row r="178" spans="1:5" x14ac:dyDescent="0.25">
      <c r="A178" s="243"/>
      <c r="B178" s="237"/>
      <c r="C178" s="1"/>
      <c r="D178" s="36" t="str">
        <f t="shared" si="12"/>
        <v/>
      </c>
      <c r="E178" s="1"/>
    </row>
    <row r="179" spans="1:5" x14ac:dyDescent="0.25">
      <c r="A179" s="243"/>
      <c r="B179" s="237"/>
      <c r="C179" s="1"/>
      <c r="D179" s="36" t="str">
        <f t="shared" si="12"/>
        <v/>
      </c>
      <c r="E179" s="1"/>
    </row>
    <row r="180" spans="1:5" x14ac:dyDescent="0.25">
      <c r="A180" s="243"/>
      <c r="B180" s="238"/>
      <c r="C180" s="1"/>
      <c r="D180" s="36" t="str">
        <f t="shared" si="12"/>
        <v/>
      </c>
      <c r="E180" s="1"/>
    </row>
    <row r="181" spans="1:5" x14ac:dyDescent="0.25">
      <c r="A181" s="241" t="s">
        <v>160</v>
      </c>
      <c r="B181" s="241"/>
      <c r="C181" s="241"/>
      <c r="D181" s="38" t="e">
        <f>ROUND((AVERAGE(D171:D180)),0)</f>
        <v>#DIV/0!</v>
      </c>
      <c r="E181" s="39" t="e">
        <f>IF(D181=Hoja2!$F$3,Hoja2!$H$3,IF(D181=Hoja2!$F$4,Hoja2!$H$4,IF(D181=Hoja2!$F$5,Hoja2!$H$5,IF(D181=Hoja2!$F$6,Hoja2!$H$6,IF(D181=Hoja2!$F$7,Hoja2!$H$7,)))))</f>
        <v>#DIV/0!</v>
      </c>
    </row>
    <row r="183" spans="1:5" x14ac:dyDescent="0.25">
      <c r="A183" s="242" t="s">
        <v>158</v>
      </c>
      <c r="B183" s="242"/>
      <c r="C183" s="242"/>
      <c r="D183" s="242"/>
      <c r="E183" s="242"/>
    </row>
    <row r="184" spans="1:5" x14ac:dyDescent="0.25">
      <c r="A184" s="239" t="s">
        <v>159</v>
      </c>
      <c r="B184" s="240"/>
      <c r="C184" s="34" t="s">
        <v>156</v>
      </c>
      <c r="D184" s="35"/>
      <c r="E184" s="34" t="s">
        <v>157</v>
      </c>
    </row>
    <row r="185" spans="1:5" x14ac:dyDescent="0.25">
      <c r="A185" s="243">
        <v>14</v>
      </c>
      <c r="B185" s="236" t="e">
        <f>'Riesgos de Gestión'!#REF!</f>
        <v>#REF!</v>
      </c>
      <c r="C185" s="1"/>
      <c r="D185" s="36" t="str">
        <f t="shared" ref="D185:D194" si="13">IFERROR(VALUE(MID(E185,1,1)),"")</f>
        <v/>
      </c>
      <c r="E185" s="1"/>
    </row>
    <row r="186" spans="1:5" x14ac:dyDescent="0.25">
      <c r="A186" s="243"/>
      <c r="B186" s="237"/>
      <c r="C186" s="1"/>
      <c r="D186" s="36" t="str">
        <f t="shared" si="13"/>
        <v/>
      </c>
      <c r="E186" s="1"/>
    </row>
    <row r="187" spans="1:5" x14ac:dyDescent="0.25">
      <c r="A187" s="243"/>
      <c r="B187" s="237"/>
      <c r="C187" s="1"/>
      <c r="D187" s="36" t="str">
        <f t="shared" si="13"/>
        <v/>
      </c>
      <c r="E187" s="1"/>
    </row>
    <row r="188" spans="1:5" x14ac:dyDescent="0.25">
      <c r="A188" s="243"/>
      <c r="B188" s="237"/>
      <c r="C188" s="1"/>
      <c r="D188" s="36" t="str">
        <f t="shared" si="13"/>
        <v/>
      </c>
      <c r="E188" s="1"/>
    </row>
    <row r="189" spans="1:5" x14ac:dyDescent="0.25">
      <c r="A189" s="243"/>
      <c r="B189" s="237"/>
      <c r="C189" s="1"/>
      <c r="D189" s="36" t="str">
        <f t="shared" si="13"/>
        <v/>
      </c>
      <c r="E189" s="1"/>
    </row>
    <row r="190" spans="1:5" x14ac:dyDescent="0.25">
      <c r="A190" s="243"/>
      <c r="B190" s="237"/>
      <c r="C190" s="1"/>
      <c r="D190" s="36" t="str">
        <f t="shared" si="13"/>
        <v/>
      </c>
      <c r="E190" s="1"/>
    </row>
    <row r="191" spans="1:5" x14ac:dyDescent="0.25">
      <c r="A191" s="243"/>
      <c r="B191" s="237"/>
      <c r="C191" s="1"/>
      <c r="D191" s="36" t="str">
        <f t="shared" si="13"/>
        <v/>
      </c>
      <c r="E191" s="1"/>
    </row>
    <row r="192" spans="1:5" x14ac:dyDescent="0.25">
      <c r="A192" s="243"/>
      <c r="B192" s="237"/>
      <c r="C192" s="1"/>
      <c r="D192" s="36" t="str">
        <f t="shared" si="13"/>
        <v/>
      </c>
      <c r="E192" s="1"/>
    </row>
    <row r="193" spans="1:5" x14ac:dyDescent="0.25">
      <c r="A193" s="243"/>
      <c r="B193" s="237"/>
      <c r="C193" s="1"/>
      <c r="D193" s="36" t="str">
        <f t="shared" si="13"/>
        <v/>
      </c>
      <c r="E193" s="1"/>
    </row>
    <row r="194" spans="1:5" x14ac:dyDescent="0.25">
      <c r="A194" s="243"/>
      <c r="B194" s="238"/>
      <c r="C194" s="1"/>
      <c r="D194" s="36" t="str">
        <f t="shared" si="13"/>
        <v/>
      </c>
      <c r="E194" s="1"/>
    </row>
    <row r="195" spans="1:5" x14ac:dyDescent="0.25">
      <c r="A195" s="241" t="s">
        <v>160</v>
      </c>
      <c r="B195" s="241"/>
      <c r="C195" s="241"/>
      <c r="D195" s="38" t="e">
        <f>ROUND((AVERAGE(D185:D194)),0)</f>
        <v>#DIV/0!</v>
      </c>
      <c r="E195" s="39" t="e">
        <f>IF(D195=Hoja2!$F$3,Hoja2!$H$3,IF(D195=Hoja2!$F$4,Hoja2!$H$4,IF(D195=Hoja2!$F$5,Hoja2!$H$5,IF(D195=Hoja2!$F$6,Hoja2!$H$6,IF(D195=Hoja2!$F$7,Hoja2!$H$7,)))))</f>
        <v>#DIV/0!</v>
      </c>
    </row>
    <row r="197" spans="1:5" x14ac:dyDescent="0.25">
      <c r="A197" s="242" t="s">
        <v>158</v>
      </c>
      <c r="B197" s="242"/>
      <c r="C197" s="242"/>
      <c r="D197" s="242"/>
      <c r="E197" s="242"/>
    </row>
    <row r="198" spans="1:5" x14ac:dyDescent="0.25">
      <c r="A198" s="239" t="s">
        <v>159</v>
      </c>
      <c r="B198" s="240"/>
      <c r="C198" s="34" t="s">
        <v>156</v>
      </c>
      <c r="D198" s="35"/>
      <c r="E198" s="34" t="s">
        <v>157</v>
      </c>
    </row>
    <row r="199" spans="1:5" x14ac:dyDescent="0.25">
      <c r="A199" s="243">
        <v>15</v>
      </c>
      <c r="B199" s="236" t="e">
        <f>'Riesgos de Gestión'!#REF!</f>
        <v>#REF!</v>
      </c>
      <c r="C199" s="1"/>
      <c r="D199" s="36" t="str">
        <f t="shared" ref="D199:D208" si="14">IFERROR(VALUE(MID(E199,1,1)),"")</f>
        <v/>
      </c>
      <c r="E199" s="1"/>
    </row>
    <row r="200" spans="1:5" x14ac:dyDescent="0.25">
      <c r="A200" s="243"/>
      <c r="B200" s="237"/>
      <c r="C200" s="1"/>
      <c r="D200" s="36" t="str">
        <f t="shared" si="14"/>
        <v/>
      </c>
      <c r="E200" s="1"/>
    </row>
    <row r="201" spans="1:5" x14ac:dyDescent="0.25">
      <c r="A201" s="243"/>
      <c r="B201" s="237"/>
      <c r="C201" s="1"/>
      <c r="D201" s="36" t="str">
        <f t="shared" si="14"/>
        <v/>
      </c>
      <c r="E201" s="1"/>
    </row>
    <row r="202" spans="1:5" x14ac:dyDescent="0.25">
      <c r="A202" s="243"/>
      <c r="B202" s="237"/>
      <c r="C202" s="1"/>
      <c r="D202" s="36" t="str">
        <f t="shared" si="14"/>
        <v/>
      </c>
      <c r="E202" s="1"/>
    </row>
    <row r="203" spans="1:5" x14ac:dyDescent="0.25">
      <c r="A203" s="243"/>
      <c r="B203" s="237"/>
      <c r="C203" s="1"/>
      <c r="D203" s="36" t="str">
        <f t="shared" si="14"/>
        <v/>
      </c>
      <c r="E203" s="1"/>
    </row>
    <row r="204" spans="1:5" x14ac:dyDescent="0.25">
      <c r="A204" s="243"/>
      <c r="B204" s="237"/>
      <c r="C204" s="1"/>
      <c r="D204" s="36" t="str">
        <f t="shared" si="14"/>
        <v/>
      </c>
      <c r="E204" s="1"/>
    </row>
    <row r="205" spans="1:5" x14ac:dyDescent="0.25">
      <c r="A205" s="243"/>
      <c r="B205" s="237"/>
      <c r="C205" s="1"/>
      <c r="D205" s="36" t="str">
        <f t="shared" si="14"/>
        <v/>
      </c>
      <c r="E205" s="1"/>
    </row>
    <row r="206" spans="1:5" x14ac:dyDescent="0.25">
      <c r="A206" s="243"/>
      <c r="B206" s="237"/>
      <c r="C206" s="1"/>
      <c r="D206" s="36" t="str">
        <f t="shared" si="14"/>
        <v/>
      </c>
      <c r="E206" s="1"/>
    </row>
    <row r="207" spans="1:5" x14ac:dyDescent="0.25">
      <c r="A207" s="243"/>
      <c r="B207" s="237"/>
      <c r="C207" s="1"/>
      <c r="D207" s="36" t="str">
        <f t="shared" si="14"/>
        <v/>
      </c>
      <c r="E207" s="1"/>
    </row>
    <row r="208" spans="1:5" x14ac:dyDescent="0.25">
      <c r="A208" s="243"/>
      <c r="B208" s="238"/>
      <c r="C208" s="1"/>
      <c r="D208" s="36" t="str">
        <f t="shared" si="14"/>
        <v/>
      </c>
      <c r="E208" s="1"/>
    </row>
    <row r="209" spans="1:5" x14ac:dyDescent="0.25">
      <c r="A209" s="241" t="s">
        <v>160</v>
      </c>
      <c r="B209" s="241"/>
      <c r="C209" s="241"/>
      <c r="D209" s="38" t="e">
        <f>ROUND((AVERAGE(D199:D208)),0)</f>
        <v>#DIV/0!</v>
      </c>
      <c r="E209" s="39" t="e">
        <f>IF(D209=Hoja2!$F$3,Hoja2!$H$3,IF(D209=Hoja2!$F$4,Hoja2!$H$4,IF(D209=Hoja2!$F$5,Hoja2!$H$5,IF(D209=Hoja2!$F$6,Hoja2!$H$6,IF(D209=Hoja2!$F$7,Hoja2!$H$7,)))))</f>
        <v>#DIV/0!</v>
      </c>
    </row>
    <row r="211" spans="1:5" x14ac:dyDescent="0.25">
      <c r="A211" s="242" t="s">
        <v>158</v>
      </c>
      <c r="B211" s="242"/>
      <c r="C211" s="242"/>
      <c r="D211" s="242"/>
      <c r="E211" s="242"/>
    </row>
    <row r="212" spans="1:5" x14ac:dyDescent="0.25">
      <c r="A212" s="239" t="s">
        <v>159</v>
      </c>
      <c r="B212" s="240"/>
      <c r="C212" s="34" t="s">
        <v>156</v>
      </c>
      <c r="D212" s="35"/>
      <c r="E212" s="34" t="s">
        <v>157</v>
      </c>
    </row>
    <row r="213" spans="1:5" x14ac:dyDescent="0.25">
      <c r="A213" s="243">
        <v>16</v>
      </c>
      <c r="B213" s="236" t="e">
        <f>'Riesgos de Gestión'!#REF!</f>
        <v>#REF!</v>
      </c>
      <c r="C213" s="1"/>
      <c r="D213" s="36" t="str">
        <f t="shared" ref="D213:D222" si="15">IFERROR(VALUE(MID(E213,1,1)),"")</f>
        <v/>
      </c>
      <c r="E213" s="1"/>
    </row>
    <row r="214" spans="1:5" x14ac:dyDescent="0.25">
      <c r="A214" s="243"/>
      <c r="B214" s="237"/>
      <c r="C214" s="1"/>
      <c r="D214" s="36" t="str">
        <f t="shared" si="15"/>
        <v/>
      </c>
      <c r="E214" s="1"/>
    </row>
    <row r="215" spans="1:5" x14ac:dyDescent="0.25">
      <c r="A215" s="243"/>
      <c r="B215" s="237"/>
      <c r="C215" s="1"/>
      <c r="D215" s="36" t="str">
        <f t="shared" si="15"/>
        <v/>
      </c>
      <c r="E215" s="1"/>
    </row>
    <row r="216" spans="1:5" x14ac:dyDescent="0.25">
      <c r="A216" s="243"/>
      <c r="B216" s="237"/>
      <c r="C216" s="1"/>
      <c r="D216" s="36" t="str">
        <f t="shared" si="15"/>
        <v/>
      </c>
      <c r="E216" s="1"/>
    </row>
    <row r="217" spans="1:5" x14ac:dyDescent="0.25">
      <c r="A217" s="243"/>
      <c r="B217" s="237"/>
      <c r="C217" s="1"/>
      <c r="D217" s="36" t="str">
        <f t="shared" si="15"/>
        <v/>
      </c>
      <c r="E217" s="1"/>
    </row>
    <row r="218" spans="1:5" x14ac:dyDescent="0.25">
      <c r="A218" s="243"/>
      <c r="B218" s="237"/>
      <c r="C218" s="1"/>
      <c r="D218" s="36" t="str">
        <f t="shared" si="15"/>
        <v/>
      </c>
      <c r="E218" s="1"/>
    </row>
    <row r="219" spans="1:5" x14ac:dyDescent="0.25">
      <c r="A219" s="243"/>
      <c r="B219" s="237"/>
      <c r="C219" s="1"/>
      <c r="D219" s="36" t="str">
        <f t="shared" si="15"/>
        <v/>
      </c>
      <c r="E219" s="1"/>
    </row>
    <row r="220" spans="1:5" x14ac:dyDescent="0.25">
      <c r="A220" s="243"/>
      <c r="B220" s="237"/>
      <c r="C220" s="1"/>
      <c r="D220" s="36" t="str">
        <f t="shared" si="15"/>
        <v/>
      </c>
      <c r="E220" s="1"/>
    </row>
    <row r="221" spans="1:5" x14ac:dyDescent="0.25">
      <c r="A221" s="243"/>
      <c r="B221" s="237"/>
      <c r="C221" s="1"/>
      <c r="D221" s="36" t="str">
        <f t="shared" si="15"/>
        <v/>
      </c>
      <c r="E221" s="1"/>
    </row>
    <row r="222" spans="1:5" x14ac:dyDescent="0.25">
      <c r="A222" s="243"/>
      <c r="B222" s="238"/>
      <c r="C222" s="1"/>
      <c r="D222" s="36" t="str">
        <f t="shared" si="15"/>
        <v/>
      </c>
      <c r="E222" s="1"/>
    </row>
    <row r="223" spans="1:5" x14ac:dyDescent="0.25">
      <c r="A223" s="241" t="s">
        <v>160</v>
      </c>
      <c r="B223" s="241"/>
      <c r="C223" s="241"/>
      <c r="D223" s="38" t="e">
        <f>ROUND((AVERAGE(D213:D222)),0)</f>
        <v>#DIV/0!</v>
      </c>
      <c r="E223" s="39" t="e">
        <f>IF(D223=Hoja2!$F$3,Hoja2!$H$3,IF(D223=Hoja2!$F$4,Hoja2!$H$4,IF(D223=Hoja2!$F$5,Hoja2!$H$5,IF(D223=Hoja2!$F$6,Hoja2!$H$6,IF(D223=Hoja2!$F$7,Hoja2!$H$7,)))))</f>
        <v>#DIV/0!</v>
      </c>
    </row>
    <row r="225" spans="1:5" x14ac:dyDescent="0.25">
      <c r="A225" s="242" t="s">
        <v>158</v>
      </c>
      <c r="B225" s="242"/>
      <c r="C225" s="242"/>
      <c r="D225" s="242"/>
      <c r="E225" s="242"/>
    </row>
    <row r="226" spans="1:5" x14ac:dyDescent="0.25">
      <c r="A226" s="239" t="s">
        <v>159</v>
      </c>
      <c r="B226" s="240"/>
      <c r="C226" s="34" t="s">
        <v>156</v>
      </c>
      <c r="D226" s="35"/>
      <c r="E226" s="34" t="s">
        <v>157</v>
      </c>
    </row>
    <row r="227" spans="1:5" x14ac:dyDescent="0.25">
      <c r="A227" s="243">
        <v>17</v>
      </c>
      <c r="B227" s="236" t="e">
        <f>'Riesgos de Gestión'!#REF!</f>
        <v>#REF!</v>
      </c>
      <c r="C227" s="1"/>
      <c r="D227" s="36" t="str">
        <f t="shared" ref="D227:D236" si="16">IFERROR(VALUE(MID(E227,1,1)),"")</f>
        <v/>
      </c>
      <c r="E227" s="1"/>
    </row>
    <row r="228" spans="1:5" x14ac:dyDescent="0.25">
      <c r="A228" s="243"/>
      <c r="B228" s="237"/>
      <c r="C228" s="1"/>
      <c r="D228" s="36" t="str">
        <f t="shared" si="16"/>
        <v/>
      </c>
      <c r="E228" s="1"/>
    </row>
    <row r="229" spans="1:5" x14ac:dyDescent="0.25">
      <c r="A229" s="243"/>
      <c r="B229" s="237"/>
      <c r="C229" s="1"/>
      <c r="D229" s="36" t="str">
        <f t="shared" si="16"/>
        <v/>
      </c>
      <c r="E229" s="1"/>
    </row>
    <row r="230" spans="1:5" x14ac:dyDescent="0.25">
      <c r="A230" s="243"/>
      <c r="B230" s="237"/>
      <c r="C230" s="1"/>
      <c r="D230" s="36" t="str">
        <f t="shared" si="16"/>
        <v/>
      </c>
      <c r="E230" s="1"/>
    </row>
    <row r="231" spans="1:5" x14ac:dyDescent="0.25">
      <c r="A231" s="243"/>
      <c r="B231" s="237"/>
      <c r="C231" s="1"/>
      <c r="D231" s="36" t="str">
        <f t="shared" si="16"/>
        <v/>
      </c>
      <c r="E231" s="1"/>
    </row>
    <row r="232" spans="1:5" x14ac:dyDescent="0.25">
      <c r="A232" s="243"/>
      <c r="B232" s="237"/>
      <c r="C232" s="1"/>
      <c r="D232" s="36" t="str">
        <f t="shared" si="16"/>
        <v/>
      </c>
      <c r="E232" s="1"/>
    </row>
    <row r="233" spans="1:5" x14ac:dyDescent="0.25">
      <c r="A233" s="243"/>
      <c r="B233" s="237"/>
      <c r="C233" s="1"/>
      <c r="D233" s="36" t="str">
        <f t="shared" si="16"/>
        <v/>
      </c>
      <c r="E233" s="1"/>
    </row>
    <row r="234" spans="1:5" x14ac:dyDescent="0.25">
      <c r="A234" s="243"/>
      <c r="B234" s="237"/>
      <c r="C234" s="1"/>
      <c r="D234" s="36" t="str">
        <f t="shared" si="16"/>
        <v/>
      </c>
      <c r="E234" s="1"/>
    </row>
    <row r="235" spans="1:5" x14ac:dyDescent="0.25">
      <c r="A235" s="243"/>
      <c r="B235" s="237"/>
      <c r="C235" s="1"/>
      <c r="D235" s="36" t="str">
        <f t="shared" si="16"/>
        <v/>
      </c>
      <c r="E235" s="1"/>
    </row>
    <row r="236" spans="1:5" x14ac:dyDescent="0.25">
      <c r="A236" s="243"/>
      <c r="B236" s="238"/>
      <c r="C236" s="1"/>
      <c r="D236" s="36" t="str">
        <f t="shared" si="16"/>
        <v/>
      </c>
      <c r="E236" s="1"/>
    </row>
    <row r="237" spans="1:5" x14ac:dyDescent="0.25">
      <c r="A237" s="241" t="s">
        <v>160</v>
      </c>
      <c r="B237" s="241"/>
      <c r="C237" s="241"/>
      <c r="D237" s="38" t="e">
        <f>ROUND((AVERAGE(D227:D236)),0)</f>
        <v>#DIV/0!</v>
      </c>
      <c r="E237" s="39" t="e">
        <f>IF(D237=Hoja2!$F$3,Hoja2!$H$3,IF(D237=Hoja2!$F$4,Hoja2!$H$4,IF(D237=Hoja2!$F$5,Hoja2!$H$5,IF(D237=Hoja2!$F$6,Hoja2!$H$6,IF(D237=Hoja2!$F$7,Hoja2!$H$7,)))))</f>
        <v>#DIV/0!</v>
      </c>
    </row>
    <row r="239" spans="1:5" x14ac:dyDescent="0.25">
      <c r="A239" s="242" t="s">
        <v>158</v>
      </c>
      <c r="B239" s="242"/>
      <c r="C239" s="242"/>
      <c r="D239" s="242"/>
      <c r="E239" s="242"/>
    </row>
    <row r="240" spans="1:5" x14ac:dyDescent="0.25">
      <c r="A240" s="239" t="s">
        <v>159</v>
      </c>
      <c r="B240" s="240"/>
      <c r="C240" s="34" t="s">
        <v>156</v>
      </c>
      <c r="D240" s="35"/>
      <c r="E240" s="34" t="s">
        <v>157</v>
      </c>
    </row>
    <row r="241" spans="1:5" x14ac:dyDescent="0.25">
      <c r="A241" s="243">
        <v>18</v>
      </c>
      <c r="B241" s="236" t="e">
        <f>'Riesgos de Gestión'!#REF!</f>
        <v>#REF!</v>
      </c>
      <c r="C241" s="1"/>
      <c r="D241" s="36" t="str">
        <f t="shared" ref="D241:D250" si="17">IFERROR(VALUE(MID(E241,1,1)),"")</f>
        <v/>
      </c>
      <c r="E241" s="1"/>
    </row>
    <row r="242" spans="1:5" x14ac:dyDescent="0.25">
      <c r="A242" s="243"/>
      <c r="B242" s="237"/>
      <c r="C242" s="1"/>
      <c r="D242" s="36" t="str">
        <f t="shared" si="17"/>
        <v/>
      </c>
      <c r="E242" s="1"/>
    </row>
    <row r="243" spans="1:5" x14ac:dyDescent="0.25">
      <c r="A243" s="243"/>
      <c r="B243" s="237"/>
      <c r="C243" s="1"/>
      <c r="D243" s="36" t="str">
        <f t="shared" si="17"/>
        <v/>
      </c>
      <c r="E243" s="1"/>
    </row>
    <row r="244" spans="1:5" x14ac:dyDescent="0.25">
      <c r="A244" s="243"/>
      <c r="B244" s="237"/>
      <c r="C244" s="1"/>
      <c r="D244" s="36" t="str">
        <f t="shared" si="17"/>
        <v/>
      </c>
      <c r="E244" s="1"/>
    </row>
    <row r="245" spans="1:5" x14ac:dyDescent="0.25">
      <c r="A245" s="243"/>
      <c r="B245" s="237"/>
      <c r="C245" s="1"/>
      <c r="D245" s="36" t="str">
        <f t="shared" si="17"/>
        <v/>
      </c>
      <c r="E245" s="1"/>
    </row>
    <row r="246" spans="1:5" x14ac:dyDescent="0.25">
      <c r="A246" s="243"/>
      <c r="B246" s="237"/>
      <c r="C246" s="1"/>
      <c r="D246" s="36" t="str">
        <f t="shared" si="17"/>
        <v/>
      </c>
      <c r="E246" s="1"/>
    </row>
    <row r="247" spans="1:5" x14ac:dyDescent="0.25">
      <c r="A247" s="243"/>
      <c r="B247" s="237"/>
      <c r="C247" s="1"/>
      <c r="D247" s="36" t="str">
        <f t="shared" si="17"/>
        <v/>
      </c>
      <c r="E247" s="1"/>
    </row>
    <row r="248" spans="1:5" x14ac:dyDescent="0.25">
      <c r="A248" s="243"/>
      <c r="B248" s="237"/>
      <c r="C248" s="1"/>
      <c r="D248" s="36" t="str">
        <f t="shared" si="17"/>
        <v/>
      </c>
      <c r="E248" s="1"/>
    </row>
    <row r="249" spans="1:5" x14ac:dyDescent="0.25">
      <c r="A249" s="243"/>
      <c r="B249" s="237"/>
      <c r="C249" s="1"/>
      <c r="D249" s="36" t="str">
        <f t="shared" si="17"/>
        <v/>
      </c>
      <c r="E249" s="1"/>
    </row>
    <row r="250" spans="1:5" x14ac:dyDescent="0.25">
      <c r="A250" s="243"/>
      <c r="B250" s="238"/>
      <c r="C250" s="1"/>
      <c r="D250" s="36" t="str">
        <f t="shared" si="17"/>
        <v/>
      </c>
      <c r="E250" s="1"/>
    </row>
    <row r="251" spans="1:5" x14ac:dyDescent="0.25">
      <c r="A251" s="241" t="s">
        <v>160</v>
      </c>
      <c r="B251" s="241"/>
      <c r="C251" s="241"/>
      <c r="D251" s="38" t="e">
        <f>ROUND((AVERAGE(D241:D250)),0)</f>
        <v>#DIV/0!</v>
      </c>
      <c r="E251" s="39" t="e">
        <f>IF(D251=Hoja2!$F$3,Hoja2!$H$3,IF(D251=Hoja2!$F$4,Hoja2!$H$4,IF(D251=Hoja2!$F$5,Hoja2!$H$5,IF(D251=Hoja2!$F$6,Hoja2!$H$6,IF(D251=Hoja2!$F$7,Hoja2!$H$7,)))))</f>
        <v>#DIV/0!</v>
      </c>
    </row>
    <row r="253" spans="1:5" x14ac:dyDescent="0.25">
      <c r="A253" s="242" t="s">
        <v>158</v>
      </c>
      <c r="B253" s="242"/>
      <c r="C253" s="242"/>
      <c r="D253" s="242"/>
      <c r="E253" s="242"/>
    </row>
    <row r="254" spans="1:5" x14ac:dyDescent="0.25">
      <c r="A254" s="239" t="s">
        <v>159</v>
      </c>
      <c r="B254" s="240"/>
      <c r="C254" s="34" t="s">
        <v>156</v>
      </c>
      <c r="D254" s="35"/>
      <c r="E254" s="34" t="s">
        <v>157</v>
      </c>
    </row>
    <row r="255" spans="1:5" x14ac:dyDescent="0.25">
      <c r="A255" s="243">
        <v>19</v>
      </c>
      <c r="B255" s="236" t="e">
        <f>'Riesgos de Gestión'!#REF!</f>
        <v>#REF!</v>
      </c>
      <c r="C255" s="1"/>
      <c r="D255" s="36" t="str">
        <f t="shared" ref="D255:D264" si="18">IFERROR(VALUE(MID(E255,1,1)),"")</f>
        <v/>
      </c>
      <c r="E255" s="1"/>
    </row>
    <row r="256" spans="1:5" x14ac:dyDescent="0.25">
      <c r="A256" s="243"/>
      <c r="B256" s="237"/>
      <c r="C256" s="1"/>
      <c r="D256" s="36" t="str">
        <f t="shared" si="18"/>
        <v/>
      </c>
      <c r="E256" s="1"/>
    </row>
    <row r="257" spans="1:5" x14ac:dyDescent="0.25">
      <c r="A257" s="243"/>
      <c r="B257" s="237"/>
      <c r="C257" s="1"/>
      <c r="D257" s="36" t="str">
        <f t="shared" si="18"/>
        <v/>
      </c>
      <c r="E257" s="1"/>
    </row>
    <row r="258" spans="1:5" x14ac:dyDescent="0.25">
      <c r="A258" s="243"/>
      <c r="B258" s="237"/>
      <c r="C258" s="1"/>
      <c r="D258" s="36" t="str">
        <f t="shared" si="18"/>
        <v/>
      </c>
      <c r="E258" s="1"/>
    </row>
    <row r="259" spans="1:5" x14ac:dyDescent="0.25">
      <c r="A259" s="243"/>
      <c r="B259" s="237"/>
      <c r="C259" s="1"/>
      <c r="D259" s="36" t="str">
        <f t="shared" si="18"/>
        <v/>
      </c>
      <c r="E259" s="1"/>
    </row>
    <row r="260" spans="1:5" x14ac:dyDescent="0.25">
      <c r="A260" s="243"/>
      <c r="B260" s="237"/>
      <c r="C260" s="1"/>
      <c r="D260" s="36" t="str">
        <f t="shared" si="18"/>
        <v/>
      </c>
      <c r="E260" s="1"/>
    </row>
    <row r="261" spans="1:5" x14ac:dyDescent="0.25">
      <c r="A261" s="243"/>
      <c r="B261" s="237"/>
      <c r="C261" s="1"/>
      <c r="D261" s="36" t="str">
        <f t="shared" si="18"/>
        <v/>
      </c>
      <c r="E261" s="1"/>
    </row>
    <row r="262" spans="1:5" x14ac:dyDescent="0.25">
      <c r="A262" s="243"/>
      <c r="B262" s="237"/>
      <c r="C262" s="1"/>
      <c r="D262" s="36" t="str">
        <f t="shared" si="18"/>
        <v/>
      </c>
      <c r="E262" s="1"/>
    </row>
    <row r="263" spans="1:5" x14ac:dyDescent="0.25">
      <c r="A263" s="243"/>
      <c r="B263" s="237"/>
      <c r="C263" s="1"/>
      <c r="D263" s="36" t="str">
        <f t="shared" si="18"/>
        <v/>
      </c>
      <c r="E263" s="1"/>
    </row>
    <row r="264" spans="1:5" x14ac:dyDescent="0.25">
      <c r="A264" s="243"/>
      <c r="B264" s="238"/>
      <c r="C264" s="1"/>
      <c r="D264" s="36" t="str">
        <f t="shared" si="18"/>
        <v/>
      </c>
      <c r="E264" s="1"/>
    </row>
    <row r="265" spans="1:5" x14ac:dyDescent="0.25">
      <c r="A265" s="241" t="s">
        <v>160</v>
      </c>
      <c r="B265" s="241"/>
      <c r="C265" s="241"/>
      <c r="D265" s="38" t="e">
        <f>ROUND((AVERAGE(D255:D264)),0)</f>
        <v>#DIV/0!</v>
      </c>
      <c r="E265" s="39" t="e">
        <f>IF(D265=Hoja2!$F$3,Hoja2!$H$3,IF(D265=Hoja2!$F$4,Hoja2!$H$4,IF(D265=Hoja2!$F$5,Hoja2!$H$5,IF(D265=Hoja2!$F$6,Hoja2!$H$6,IF(D265=Hoja2!$F$7,Hoja2!$H$7,)))))</f>
        <v>#DIV/0!</v>
      </c>
    </row>
    <row r="267" spans="1:5" x14ac:dyDescent="0.25">
      <c r="A267" s="242" t="s">
        <v>158</v>
      </c>
      <c r="B267" s="242"/>
      <c r="C267" s="242"/>
      <c r="D267" s="242"/>
      <c r="E267" s="242"/>
    </row>
    <row r="268" spans="1:5" x14ac:dyDescent="0.25">
      <c r="A268" s="239" t="s">
        <v>159</v>
      </c>
      <c r="B268" s="240"/>
      <c r="C268" s="34" t="s">
        <v>156</v>
      </c>
      <c r="D268" s="35"/>
      <c r="E268" s="34" t="s">
        <v>157</v>
      </c>
    </row>
    <row r="269" spans="1:5" x14ac:dyDescent="0.25">
      <c r="A269" s="243">
        <v>20</v>
      </c>
      <c r="B269" s="236" t="e">
        <f>'Riesgos de Gestión'!#REF!</f>
        <v>#REF!</v>
      </c>
      <c r="C269" s="1"/>
      <c r="D269" s="36" t="str">
        <f t="shared" ref="D269:D278" si="19">IFERROR(VALUE(MID(E269,1,1)),"")</f>
        <v/>
      </c>
      <c r="E269" s="1"/>
    </row>
    <row r="270" spans="1:5" x14ac:dyDescent="0.25">
      <c r="A270" s="243"/>
      <c r="B270" s="237"/>
      <c r="C270" s="1"/>
      <c r="D270" s="36" t="str">
        <f t="shared" si="19"/>
        <v/>
      </c>
      <c r="E270" s="1"/>
    </row>
    <row r="271" spans="1:5" x14ac:dyDescent="0.25">
      <c r="A271" s="243"/>
      <c r="B271" s="237"/>
      <c r="C271" s="1"/>
      <c r="D271" s="36" t="str">
        <f t="shared" si="19"/>
        <v/>
      </c>
      <c r="E271" s="1"/>
    </row>
    <row r="272" spans="1:5" x14ac:dyDescent="0.25">
      <c r="A272" s="243"/>
      <c r="B272" s="237"/>
      <c r="C272" s="1"/>
      <c r="D272" s="36" t="str">
        <f t="shared" si="19"/>
        <v/>
      </c>
      <c r="E272" s="1"/>
    </row>
    <row r="273" spans="1:5" x14ac:dyDescent="0.25">
      <c r="A273" s="243"/>
      <c r="B273" s="237"/>
      <c r="C273" s="1"/>
      <c r="D273" s="36" t="str">
        <f t="shared" si="19"/>
        <v/>
      </c>
      <c r="E273" s="1"/>
    </row>
    <row r="274" spans="1:5" x14ac:dyDescent="0.25">
      <c r="A274" s="243"/>
      <c r="B274" s="237"/>
      <c r="C274" s="1"/>
      <c r="D274" s="36" t="str">
        <f t="shared" si="19"/>
        <v/>
      </c>
      <c r="E274" s="1"/>
    </row>
    <row r="275" spans="1:5" x14ac:dyDescent="0.25">
      <c r="A275" s="243"/>
      <c r="B275" s="237"/>
      <c r="C275" s="1"/>
      <c r="D275" s="36" t="str">
        <f t="shared" si="19"/>
        <v/>
      </c>
      <c r="E275" s="1"/>
    </row>
    <row r="276" spans="1:5" x14ac:dyDescent="0.25">
      <c r="A276" s="243"/>
      <c r="B276" s="237"/>
      <c r="C276" s="1"/>
      <c r="D276" s="36" t="str">
        <f t="shared" si="19"/>
        <v/>
      </c>
      <c r="E276" s="1"/>
    </row>
    <row r="277" spans="1:5" x14ac:dyDescent="0.25">
      <c r="A277" s="243"/>
      <c r="B277" s="237"/>
      <c r="C277" s="1"/>
      <c r="D277" s="36" t="str">
        <f t="shared" si="19"/>
        <v/>
      </c>
      <c r="E277" s="1"/>
    </row>
    <row r="278" spans="1:5" x14ac:dyDescent="0.25">
      <c r="A278" s="243"/>
      <c r="B278" s="238"/>
      <c r="C278" s="1"/>
      <c r="D278" s="36" t="str">
        <f t="shared" si="19"/>
        <v/>
      </c>
      <c r="E278" s="1"/>
    </row>
    <row r="279" spans="1:5" x14ac:dyDescent="0.25">
      <c r="A279" s="241" t="s">
        <v>160</v>
      </c>
      <c r="B279" s="241"/>
      <c r="C279" s="241"/>
      <c r="D279" s="38" t="e">
        <f>ROUND((AVERAGE(D269:D278)),0)</f>
        <v>#DIV/0!</v>
      </c>
      <c r="E279" s="39" t="e">
        <f>IF(D279=Hoja2!$F$3,Hoja2!$H$3,IF(D279=Hoja2!$F$4,Hoja2!$H$4,IF(D279=Hoja2!$F$5,Hoja2!$H$5,IF(D279=Hoja2!$F$6,Hoja2!$H$6,IF(D279=Hoja2!$F$7,Hoja2!$H$7,)))))</f>
        <v>#DIV/0!</v>
      </c>
    </row>
  </sheetData>
  <mergeCells count="100">
    <mergeCell ref="A3:A12"/>
    <mergeCell ref="A1:E1"/>
    <mergeCell ref="A13:C13"/>
    <mergeCell ref="A15:E15"/>
    <mergeCell ref="A43:E43"/>
    <mergeCell ref="A17:A26"/>
    <mergeCell ref="A27:C27"/>
    <mergeCell ref="A29:E29"/>
    <mergeCell ref="A31:A40"/>
    <mergeCell ref="A41:C41"/>
    <mergeCell ref="B31:B40"/>
    <mergeCell ref="A57:E57"/>
    <mergeCell ref="A59:A68"/>
    <mergeCell ref="A69:C69"/>
    <mergeCell ref="A71:E71"/>
    <mergeCell ref="B59:B68"/>
    <mergeCell ref="A45:A54"/>
    <mergeCell ref="A55:C55"/>
    <mergeCell ref="B45:B54"/>
    <mergeCell ref="A73:A82"/>
    <mergeCell ref="A83:C83"/>
    <mergeCell ref="A85:E85"/>
    <mergeCell ref="A87:A96"/>
    <mergeCell ref="A97:C97"/>
    <mergeCell ref="B73:B82"/>
    <mergeCell ref="B87:B96"/>
    <mergeCell ref="A142:B142"/>
    <mergeCell ref="A156:B156"/>
    <mergeCell ref="A99:E99"/>
    <mergeCell ref="A101:A110"/>
    <mergeCell ref="A111:C111"/>
    <mergeCell ref="A113:E113"/>
    <mergeCell ref="A115:A124"/>
    <mergeCell ref="B101:B110"/>
    <mergeCell ref="B115:B124"/>
    <mergeCell ref="A125:C125"/>
    <mergeCell ref="A127:E127"/>
    <mergeCell ref="A129:A138"/>
    <mergeCell ref="A139:C139"/>
    <mergeCell ref="A141:E141"/>
    <mergeCell ref="B129:B138"/>
    <mergeCell ref="A195:C195"/>
    <mergeCell ref="A197:E197"/>
    <mergeCell ref="A199:A208"/>
    <mergeCell ref="A209:C209"/>
    <mergeCell ref="A211:E211"/>
    <mergeCell ref="B199:B208"/>
    <mergeCell ref="A100:B100"/>
    <mergeCell ref="A114:B114"/>
    <mergeCell ref="A128:B128"/>
    <mergeCell ref="A239:E239"/>
    <mergeCell ref="A241:A250"/>
    <mergeCell ref="A251:C251"/>
    <mergeCell ref="A223:C223"/>
    <mergeCell ref="A225:E225"/>
    <mergeCell ref="A227:A236"/>
    <mergeCell ref="A237:C237"/>
    <mergeCell ref="A279:C279"/>
    <mergeCell ref="A2:B2"/>
    <mergeCell ref="B3:B12"/>
    <mergeCell ref="B17:B26"/>
    <mergeCell ref="A16:B16"/>
    <mergeCell ref="A30:B30"/>
    <mergeCell ref="A44:B44"/>
    <mergeCell ref="A58:B58"/>
    <mergeCell ref="A72:B72"/>
    <mergeCell ref="A86:B86"/>
    <mergeCell ref="A183:E183"/>
    <mergeCell ref="A185:A194"/>
    <mergeCell ref="A143:A152"/>
    <mergeCell ref="A153:C153"/>
    <mergeCell ref="A155:E155"/>
    <mergeCell ref="A157:A166"/>
    <mergeCell ref="A167:C167"/>
    <mergeCell ref="A170:B170"/>
    <mergeCell ref="A184:B184"/>
    <mergeCell ref="A198:B198"/>
    <mergeCell ref="B143:B152"/>
    <mergeCell ref="B157:B166"/>
    <mergeCell ref="B171:B180"/>
    <mergeCell ref="B185:B194"/>
    <mergeCell ref="A169:E169"/>
    <mergeCell ref="A171:A180"/>
    <mergeCell ref="A181:C181"/>
    <mergeCell ref="A265:C265"/>
    <mergeCell ref="A267:E267"/>
    <mergeCell ref="A269:A278"/>
    <mergeCell ref="A253:E253"/>
    <mergeCell ref="A255:A264"/>
    <mergeCell ref="A213:A222"/>
    <mergeCell ref="B269:B278"/>
    <mergeCell ref="A212:B212"/>
    <mergeCell ref="A226:B226"/>
    <mergeCell ref="A240:B240"/>
    <mergeCell ref="A254:B254"/>
    <mergeCell ref="A268:B268"/>
    <mergeCell ref="B213:B222"/>
    <mergeCell ref="B227:B236"/>
    <mergeCell ref="B241:B250"/>
    <mergeCell ref="B255:B264"/>
  </mergeCells>
  <dataValidations count="1">
    <dataValidation type="list" allowBlank="1" showInputMessage="1" showErrorMessage="1" sqref="E269:E278 E17:E26 E31:E40 E45:E54 E59:E68 E73:E82 E87:E96 E101:E110 E115:E124 E129:E138 E143:E152 E157:E166 E171:E180 E185:E194 E199:E208 E213:E222 E227:E236 E241:E250 E255:E264 E3:E12">
      <formula1>Posibilidad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0"/>
  <sheetViews>
    <sheetView zoomScale="90" zoomScaleNormal="90" workbookViewId="0">
      <selection activeCell="BE4" sqref="BE4"/>
    </sheetView>
  </sheetViews>
  <sheetFormatPr baseColWidth="10" defaultRowHeight="15" x14ac:dyDescent="0.25"/>
  <cols>
    <col min="1" max="1" width="3.85546875" customWidth="1"/>
    <col min="2" max="2" width="26.7109375" bestFit="1" customWidth="1"/>
    <col min="3" max="3" width="11" customWidth="1"/>
    <col min="4" max="4" width="18.42578125" customWidth="1"/>
    <col min="5" max="5" width="18.5703125" customWidth="1"/>
    <col min="6" max="6" width="9.42578125" customWidth="1"/>
    <col min="7" max="7" width="19.140625" customWidth="1"/>
    <col min="9" max="9" width="24" customWidth="1"/>
    <col min="10" max="10" width="20.7109375" customWidth="1"/>
    <col min="11" max="11" width="7.5703125" customWidth="1"/>
    <col min="12" max="12" width="26" hidden="1" customWidth="1"/>
    <col min="13" max="13" width="8" hidden="1" customWidth="1"/>
    <col min="14" max="14" width="16.42578125" hidden="1" customWidth="1"/>
    <col min="15" max="15" width="29" hidden="1" customWidth="1"/>
    <col min="16" max="16" width="44.5703125" hidden="1" customWidth="1"/>
    <col min="17" max="17" width="0" hidden="1" customWidth="1"/>
    <col min="18" max="18" width="10.85546875" customWidth="1"/>
    <col min="19" max="19" width="27.5703125" customWidth="1"/>
    <col min="20" max="20" width="50.42578125" style="40" customWidth="1"/>
    <col min="21" max="21" width="56" style="40" customWidth="1"/>
    <col min="22" max="22" width="13" customWidth="1"/>
    <col min="23" max="24" width="11.42578125" customWidth="1"/>
    <col min="25" max="25" width="11.5703125" customWidth="1"/>
    <col min="26" max="26" width="59.7109375" customWidth="1"/>
    <col min="31" max="31" width="24.42578125" customWidth="1"/>
    <col min="33" max="55" width="0" hidden="1" customWidth="1"/>
  </cols>
  <sheetData>
    <row r="1" spans="2:41" x14ac:dyDescent="0.25">
      <c r="B1" s="255" t="s">
        <v>94</v>
      </c>
      <c r="C1" s="255"/>
      <c r="D1" s="255"/>
      <c r="E1" s="255"/>
      <c r="G1" s="247" t="s">
        <v>0</v>
      </c>
      <c r="H1" s="248"/>
      <c r="I1" s="248"/>
      <c r="J1" s="249"/>
      <c r="N1" s="253" t="s">
        <v>140</v>
      </c>
      <c r="O1" s="253"/>
      <c r="P1" s="253"/>
      <c r="Q1" s="253"/>
      <c r="R1" s="244" t="s">
        <v>1</v>
      </c>
      <c r="S1" s="244"/>
      <c r="T1" s="244"/>
      <c r="U1" s="244"/>
    </row>
    <row r="2" spans="2:41" x14ac:dyDescent="0.25">
      <c r="B2" s="13" t="s">
        <v>11</v>
      </c>
      <c r="C2" s="254" t="s">
        <v>209</v>
      </c>
      <c r="D2" s="254"/>
      <c r="E2" s="254"/>
      <c r="G2" s="23" t="s">
        <v>18</v>
      </c>
      <c r="H2" s="23" t="s">
        <v>19</v>
      </c>
      <c r="I2" s="23" t="s">
        <v>122</v>
      </c>
      <c r="J2" s="23" t="s">
        <v>21</v>
      </c>
      <c r="N2" s="27" t="s">
        <v>18</v>
      </c>
      <c r="O2" s="27" t="s">
        <v>19</v>
      </c>
      <c r="P2" s="27" t="s">
        <v>141</v>
      </c>
      <c r="Q2" s="45" t="s">
        <v>20</v>
      </c>
      <c r="R2" s="23" t="s">
        <v>18</v>
      </c>
      <c r="S2" s="23" t="s">
        <v>19</v>
      </c>
      <c r="T2" s="23" t="s">
        <v>212</v>
      </c>
      <c r="U2" s="23" t="s">
        <v>213</v>
      </c>
      <c r="AG2" t="s">
        <v>177</v>
      </c>
      <c r="AI2" t="s">
        <v>186</v>
      </c>
    </row>
    <row r="3" spans="2:41" ht="75" x14ac:dyDescent="0.25">
      <c r="B3" s="13" t="s">
        <v>12</v>
      </c>
      <c r="C3" s="254" t="s">
        <v>210</v>
      </c>
      <c r="D3" s="254"/>
      <c r="E3" s="254"/>
      <c r="G3" s="24">
        <v>1</v>
      </c>
      <c r="H3" s="25" t="s">
        <v>152</v>
      </c>
      <c r="I3" s="25" t="s">
        <v>153</v>
      </c>
      <c r="J3" s="25" t="s">
        <v>154</v>
      </c>
      <c r="N3" s="27">
        <v>5</v>
      </c>
      <c r="O3" s="27" t="s">
        <v>38</v>
      </c>
      <c r="P3" s="2" t="s">
        <v>164</v>
      </c>
      <c r="Q3" s="46" t="s">
        <v>169</v>
      </c>
      <c r="R3" s="245">
        <v>1</v>
      </c>
      <c r="S3" s="246" t="s">
        <v>36</v>
      </c>
      <c r="T3" s="26" t="s">
        <v>249</v>
      </c>
      <c r="U3" s="26" t="s">
        <v>253</v>
      </c>
      <c r="Z3" s="40"/>
      <c r="AG3" t="s">
        <v>178</v>
      </c>
      <c r="AI3" t="s">
        <v>187</v>
      </c>
      <c r="AN3" t="s">
        <v>257</v>
      </c>
    </row>
    <row r="4" spans="2:41" ht="75" x14ac:dyDescent="0.25">
      <c r="B4" s="13" t="s">
        <v>13</v>
      </c>
      <c r="C4" s="254" t="s">
        <v>95</v>
      </c>
      <c r="D4" s="254"/>
      <c r="E4" s="254"/>
      <c r="G4" s="24">
        <v>2</v>
      </c>
      <c r="H4" s="25" t="s">
        <v>22</v>
      </c>
      <c r="I4" s="25" t="s">
        <v>101</v>
      </c>
      <c r="J4" s="25" t="s">
        <v>155</v>
      </c>
      <c r="N4" s="27">
        <v>10</v>
      </c>
      <c r="O4" s="27" t="s">
        <v>39</v>
      </c>
      <c r="P4" s="2" t="s">
        <v>165</v>
      </c>
      <c r="Q4" s="44" t="s">
        <v>168</v>
      </c>
      <c r="R4" s="245"/>
      <c r="S4" s="246"/>
      <c r="T4" s="26" t="s">
        <v>250</v>
      </c>
      <c r="U4" s="26" t="s">
        <v>254</v>
      </c>
      <c r="AN4" t="s">
        <v>258</v>
      </c>
      <c r="AO4" t="s">
        <v>257</v>
      </c>
    </row>
    <row r="5" spans="2:41" ht="90" x14ac:dyDescent="0.25">
      <c r="B5" s="13" t="s">
        <v>14</v>
      </c>
      <c r="C5" s="254" t="s">
        <v>96</v>
      </c>
      <c r="D5" s="254"/>
      <c r="E5" s="254"/>
      <c r="G5" s="24">
        <v>3</v>
      </c>
      <c r="H5" s="25" t="s">
        <v>23</v>
      </c>
      <c r="I5" s="25" t="s">
        <v>208</v>
      </c>
      <c r="J5" s="25" t="s">
        <v>205</v>
      </c>
      <c r="N5" s="27">
        <v>20</v>
      </c>
      <c r="O5" s="27" t="s">
        <v>102</v>
      </c>
      <c r="P5" s="2" t="s">
        <v>166</v>
      </c>
      <c r="Q5" s="44" t="s">
        <v>167</v>
      </c>
      <c r="R5" s="245"/>
      <c r="S5" s="246"/>
      <c r="T5" s="26" t="s">
        <v>251</v>
      </c>
      <c r="U5" s="26" t="s">
        <v>255</v>
      </c>
      <c r="AG5" t="s">
        <v>179</v>
      </c>
      <c r="AI5" t="s">
        <v>188</v>
      </c>
      <c r="AN5" t="s">
        <v>259</v>
      </c>
      <c r="AO5" t="s">
        <v>259</v>
      </c>
    </row>
    <row r="6" spans="2:41" ht="60" x14ac:dyDescent="0.25">
      <c r="B6" s="13" t="s">
        <v>15</v>
      </c>
      <c r="C6" s="254" t="s">
        <v>268</v>
      </c>
      <c r="D6" s="254"/>
      <c r="E6" s="254"/>
      <c r="G6" s="24">
        <v>4</v>
      </c>
      <c r="H6" s="25" t="s">
        <v>24</v>
      </c>
      <c r="I6" s="25" t="s">
        <v>207</v>
      </c>
      <c r="J6" s="25" t="s">
        <v>204</v>
      </c>
      <c r="R6" s="245"/>
      <c r="S6" s="246"/>
      <c r="T6" s="26" t="s">
        <v>252</v>
      </c>
      <c r="U6" s="26"/>
      <c r="AG6" t="s">
        <v>180</v>
      </c>
      <c r="AI6" t="s">
        <v>269</v>
      </c>
    </row>
    <row r="7" spans="2:41" ht="45" x14ac:dyDescent="0.25">
      <c r="B7" s="13" t="s">
        <v>16</v>
      </c>
      <c r="C7" s="254" t="s">
        <v>97</v>
      </c>
      <c r="D7" s="254"/>
      <c r="E7" s="254"/>
      <c r="G7" s="24">
        <v>5</v>
      </c>
      <c r="H7" s="25" t="s">
        <v>25</v>
      </c>
      <c r="I7" s="25" t="s">
        <v>206</v>
      </c>
      <c r="J7" s="25" t="s">
        <v>203</v>
      </c>
      <c r="R7" s="246">
        <v>2</v>
      </c>
      <c r="S7" s="246" t="s">
        <v>37</v>
      </c>
      <c r="T7" s="26" t="s">
        <v>242</v>
      </c>
      <c r="U7" s="26"/>
      <c r="AG7" t="s">
        <v>181</v>
      </c>
      <c r="AN7" t="s">
        <v>189</v>
      </c>
    </row>
    <row r="8" spans="2:41" ht="30" x14ac:dyDescent="0.25">
      <c r="R8" s="246"/>
      <c r="S8" s="246"/>
      <c r="T8" s="26" t="s">
        <v>243</v>
      </c>
      <c r="U8" s="26" t="s">
        <v>246</v>
      </c>
      <c r="AG8" t="s">
        <v>182</v>
      </c>
      <c r="AN8" t="s">
        <v>190</v>
      </c>
    </row>
    <row r="9" spans="2:41" ht="45" x14ac:dyDescent="0.25">
      <c r="C9" s="250" t="s">
        <v>139</v>
      </c>
      <c r="D9" s="250"/>
      <c r="E9" s="250"/>
      <c r="F9" s="250"/>
      <c r="G9" s="250"/>
      <c r="H9" s="250"/>
      <c r="I9" s="250"/>
      <c r="R9" s="246"/>
      <c r="S9" s="246"/>
      <c r="T9" s="26" t="s">
        <v>244</v>
      </c>
      <c r="U9" s="26" t="s">
        <v>247</v>
      </c>
      <c r="AN9" t="s">
        <v>191</v>
      </c>
    </row>
    <row r="10" spans="2:41" ht="60" x14ac:dyDescent="0.25">
      <c r="C10" s="251" t="s">
        <v>17</v>
      </c>
      <c r="D10" s="7"/>
      <c r="E10" s="252" t="s">
        <v>1</v>
      </c>
      <c r="F10" s="252"/>
      <c r="G10" s="252"/>
      <c r="H10" s="252"/>
      <c r="I10" s="252"/>
      <c r="R10" s="246"/>
      <c r="S10" s="246"/>
      <c r="T10" s="26" t="s">
        <v>245</v>
      </c>
      <c r="U10" s="26" t="s">
        <v>248</v>
      </c>
      <c r="AL10" t="s">
        <v>183</v>
      </c>
    </row>
    <row r="11" spans="2:41" ht="30" x14ac:dyDescent="0.25">
      <c r="C11" s="251"/>
      <c r="D11" s="7"/>
      <c r="E11" s="14" t="s">
        <v>62</v>
      </c>
      <c r="F11" s="14" t="s">
        <v>63</v>
      </c>
      <c r="G11" s="14" t="s">
        <v>64</v>
      </c>
      <c r="H11" s="14" t="s">
        <v>65</v>
      </c>
      <c r="I11" s="14" t="s">
        <v>66</v>
      </c>
      <c r="R11" s="246">
        <v>3</v>
      </c>
      <c r="S11" s="246" t="s">
        <v>38</v>
      </c>
      <c r="T11" s="26" t="s">
        <v>232</v>
      </c>
      <c r="U11" s="26" t="s">
        <v>236</v>
      </c>
      <c r="AL11" t="s">
        <v>184</v>
      </c>
      <c r="AN11" t="s">
        <v>194</v>
      </c>
    </row>
    <row r="12" spans="2:41" ht="45" x14ac:dyDescent="0.25">
      <c r="C12" s="251"/>
      <c r="D12" s="7" t="s">
        <v>161</v>
      </c>
      <c r="E12" s="19">
        <v>1</v>
      </c>
      <c r="F12" s="19">
        <v>2</v>
      </c>
      <c r="G12" s="20">
        <v>3</v>
      </c>
      <c r="H12" s="4">
        <v>4</v>
      </c>
      <c r="I12" s="22">
        <v>5</v>
      </c>
      <c r="R12" s="246"/>
      <c r="S12" s="246"/>
      <c r="T12" s="26" t="s">
        <v>233</v>
      </c>
      <c r="U12" s="26" t="s">
        <v>237</v>
      </c>
      <c r="AL12" t="s">
        <v>185</v>
      </c>
      <c r="AN12" t="s">
        <v>38</v>
      </c>
    </row>
    <row r="13" spans="2:41" ht="45" x14ac:dyDescent="0.25">
      <c r="C13" s="251"/>
      <c r="D13" s="7" t="s">
        <v>68</v>
      </c>
      <c r="E13" s="5">
        <v>2</v>
      </c>
      <c r="F13" s="5">
        <v>4</v>
      </c>
      <c r="G13" s="20">
        <v>6</v>
      </c>
      <c r="H13" s="21">
        <v>8</v>
      </c>
      <c r="I13" s="22">
        <v>10</v>
      </c>
      <c r="R13" s="246"/>
      <c r="S13" s="246"/>
      <c r="T13" s="26" t="s">
        <v>234</v>
      </c>
      <c r="U13" s="26" t="s">
        <v>238</v>
      </c>
      <c r="AN13" t="s">
        <v>195</v>
      </c>
    </row>
    <row r="14" spans="2:41" ht="60" x14ac:dyDescent="0.25">
      <c r="C14" s="251"/>
      <c r="D14" s="7" t="s">
        <v>69</v>
      </c>
      <c r="E14" s="5">
        <v>3</v>
      </c>
      <c r="F14" s="20">
        <v>6</v>
      </c>
      <c r="G14" s="21">
        <v>9</v>
      </c>
      <c r="H14" s="22">
        <v>12</v>
      </c>
      <c r="I14" s="22">
        <v>15</v>
      </c>
      <c r="R14" s="246"/>
      <c r="S14" s="246"/>
      <c r="T14" s="26" t="s">
        <v>235</v>
      </c>
      <c r="U14" s="26" t="s">
        <v>239</v>
      </c>
    </row>
    <row r="15" spans="2:41" ht="45" x14ac:dyDescent="0.25">
      <c r="C15" s="251"/>
      <c r="D15" s="7" t="s">
        <v>70</v>
      </c>
      <c r="E15" s="20">
        <v>4</v>
      </c>
      <c r="F15" s="21">
        <v>8</v>
      </c>
      <c r="G15" s="21">
        <v>12</v>
      </c>
      <c r="H15" s="22">
        <v>16</v>
      </c>
      <c r="I15" s="6">
        <v>20</v>
      </c>
      <c r="R15" s="246"/>
      <c r="S15" s="246"/>
      <c r="T15" s="26"/>
      <c r="U15" s="26" t="s">
        <v>240</v>
      </c>
    </row>
    <row r="16" spans="2:41" x14ac:dyDescent="0.25">
      <c r="C16" s="251"/>
      <c r="D16" s="7" t="s">
        <v>71</v>
      </c>
      <c r="E16" s="21">
        <v>5</v>
      </c>
      <c r="F16" s="21">
        <v>10</v>
      </c>
      <c r="G16" s="22">
        <v>15</v>
      </c>
      <c r="H16" s="22">
        <v>20</v>
      </c>
      <c r="I16" s="6">
        <v>25</v>
      </c>
      <c r="R16" s="246"/>
      <c r="S16" s="246"/>
      <c r="T16" s="26"/>
      <c r="U16" s="26" t="s">
        <v>241</v>
      </c>
    </row>
    <row r="17" spans="2:21" ht="30" x14ac:dyDescent="0.25">
      <c r="R17" s="246">
        <v>4</v>
      </c>
      <c r="S17" s="246" t="s">
        <v>39</v>
      </c>
      <c r="T17" s="26" t="s">
        <v>226</v>
      </c>
      <c r="U17" s="26" t="s">
        <v>227</v>
      </c>
    </row>
    <row r="18" spans="2:21" ht="60" x14ac:dyDescent="0.25">
      <c r="R18" s="246"/>
      <c r="S18" s="246"/>
      <c r="T18" s="26" t="s">
        <v>223</v>
      </c>
      <c r="U18" s="26" t="s">
        <v>228</v>
      </c>
    </row>
    <row r="19" spans="2:21" ht="45" x14ac:dyDescent="0.25">
      <c r="R19" s="246"/>
      <c r="S19" s="246"/>
      <c r="T19" s="26" t="s">
        <v>224</v>
      </c>
      <c r="U19" s="26" t="s">
        <v>229</v>
      </c>
    </row>
    <row r="20" spans="2:21" ht="30" x14ac:dyDescent="0.25">
      <c r="R20" s="246"/>
      <c r="S20" s="246"/>
      <c r="T20" s="26" t="s">
        <v>225</v>
      </c>
      <c r="U20" s="26" t="s">
        <v>230</v>
      </c>
    </row>
    <row r="21" spans="2:21" ht="45" x14ac:dyDescent="0.25">
      <c r="R21" s="246"/>
      <c r="S21" s="246"/>
      <c r="T21" s="26"/>
      <c r="U21" s="26" t="s">
        <v>231</v>
      </c>
    </row>
    <row r="22" spans="2:21" ht="30" x14ac:dyDescent="0.25">
      <c r="R22" s="245">
        <v>5</v>
      </c>
      <c r="S22" s="245" t="s">
        <v>40</v>
      </c>
      <c r="T22" s="26" t="s">
        <v>214</v>
      </c>
      <c r="U22" s="26" t="s">
        <v>218</v>
      </c>
    </row>
    <row r="23" spans="2:21" ht="30" x14ac:dyDescent="0.25">
      <c r="R23" s="245"/>
      <c r="S23" s="245"/>
      <c r="T23" s="26" t="s">
        <v>215</v>
      </c>
      <c r="U23" s="26" t="s">
        <v>219</v>
      </c>
    </row>
    <row r="24" spans="2:21" ht="45" x14ac:dyDescent="0.25">
      <c r="B24" s="47"/>
      <c r="C24" s="49"/>
      <c r="D24" s="49"/>
      <c r="E24" s="49"/>
      <c r="F24" s="49"/>
      <c r="G24" s="49"/>
      <c r="R24" s="245"/>
      <c r="S24" s="245"/>
      <c r="T24" s="26" t="s">
        <v>216</v>
      </c>
      <c r="U24" s="26" t="s">
        <v>220</v>
      </c>
    </row>
    <row r="25" spans="2:21" ht="60" x14ac:dyDescent="0.25">
      <c r="B25" s="47"/>
      <c r="R25" s="245"/>
      <c r="S25" s="245"/>
      <c r="T25" s="26" t="s">
        <v>217</v>
      </c>
      <c r="U25" s="26" t="s">
        <v>221</v>
      </c>
    </row>
    <row r="26" spans="2:21" ht="30" x14ac:dyDescent="0.25">
      <c r="B26" s="47"/>
      <c r="R26" s="245"/>
      <c r="S26" s="245"/>
      <c r="T26" s="26"/>
      <c r="U26" s="26" t="s">
        <v>222</v>
      </c>
    </row>
    <row r="27" spans="2:21" x14ac:dyDescent="0.25">
      <c r="B27" s="47"/>
    </row>
    <row r="28" spans="2:21" x14ac:dyDescent="0.25">
      <c r="B28" s="47"/>
    </row>
    <row r="29" spans="2:21" x14ac:dyDescent="0.25">
      <c r="B29" s="47"/>
    </row>
    <row r="30" spans="2:21" x14ac:dyDescent="0.25">
      <c r="B30" s="47"/>
    </row>
    <row r="31" spans="2:21" x14ac:dyDescent="0.25">
      <c r="B31" s="47"/>
    </row>
    <row r="32" spans="2:21" x14ac:dyDescent="0.25">
      <c r="B32" s="47"/>
    </row>
    <row r="33" spans="2:7" x14ac:dyDescent="0.25">
      <c r="B33" s="47"/>
      <c r="C33" s="47"/>
      <c r="D33" s="47"/>
      <c r="E33" s="47"/>
      <c r="F33" s="47"/>
      <c r="G33" s="47"/>
    </row>
    <row r="34" spans="2:7" x14ac:dyDescent="0.25">
      <c r="B34" s="47"/>
      <c r="C34" s="47"/>
      <c r="D34" s="47"/>
      <c r="E34" s="48"/>
      <c r="F34" s="47"/>
      <c r="G34" s="47"/>
    </row>
    <row r="35" spans="2:7" x14ac:dyDescent="0.25">
      <c r="B35" s="47"/>
      <c r="C35" s="47"/>
      <c r="D35" s="47"/>
      <c r="E35" s="48"/>
      <c r="F35" s="47"/>
      <c r="G35" s="47"/>
    </row>
    <row r="36" spans="2:7" x14ac:dyDescent="0.25">
      <c r="B36" s="47"/>
      <c r="C36" s="47"/>
      <c r="D36" s="47"/>
      <c r="E36" s="48"/>
      <c r="F36" s="47"/>
      <c r="G36" s="47"/>
    </row>
    <row r="37" spans="2:7" x14ac:dyDescent="0.25">
      <c r="B37" s="47"/>
      <c r="C37" s="47"/>
      <c r="D37" s="47"/>
      <c r="E37" s="48"/>
      <c r="F37" s="47"/>
      <c r="G37" s="47"/>
    </row>
    <row r="38" spans="2:7" x14ac:dyDescent="0.25">
      <c r="B38" s="47"/>
      <c r="C38" s="47"/>
      <c r="D38" s="47"/>
      <c r="E38" s="47"/>
      <c r="F38" s="47"/>
      <c r="G38" s="47"/>
    </row>
    <row r="39" spans="2:7" x14ac:dyDescent="0.25">
      <c r="B39" s="47"/>
      <c r="C39" s="47"/>
      <c r="D39" s="47"/>
      <c r="E39" s="47"/>
      <c r="F39" s="47"/>
      <c r="G39" s="47"/>
    </row>
    <row r="40" spans="2:7" x14ac:dyDescent="0.25">
      <c r="B40" s="47"/>
      <c r="C40" s="47"/>
      <c r="D40" s="47"/>
      <c r="E40" s="47"/>
      <c r="F40" s="47"/>
      <c r="G40" s="47"/>
    </row>
  </sheetData>
  <mergeCells count="23">
    <mergeCell ref="C4:E4"/>
    <mergeCell ref="C3:E3"/>
    <mergeCell ref="B1:E1"/>
    <mergeCell ref="R3:R6"/>
    <mergeCell ref="G1:J1"/>
    <mergeCell ref="C9:I9"/>
    <mergeCell ref="C10:C16"/>
    <mergeCell ref="E10:I10"/>
    <mergeCell ref="N1:Q1"/>
    <mergeCell ref="C2:E2"/>
    <mergeCell ref="C7:E7"/>
    <mergeCell ref="C6:E6"/>
    <mergeCell ref="C5:E5"/>
    <mergeCell ref="R1:U1"/>
    <mergeCell ref="R22:R26"/>
    <mergeCell ref="S22:S26"/>
    <mergeCell ref="S17:S21"/>
    <mergeCell ref="R17:R21"/>
    <mergeCell ref="S11:S16"/>
    <mergeCell ref="R11:R16"/>
    <mergeCell ref="S7:S10"/>
    <mergeCell ref="R7:R10"/>
    <mergeCell ref="S3:S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7"/>
  <sheetViews>
    <sheetView topLeftCell="A16" workbookViewId="0">
      <selection activeCell="D25" sqref="D25:E49"/>
    </sheetView>
  </sheetViews>
  <sheetFormatPr baseColWidth="10" defaultRowHeight="15" x14ac:dyDescent="0.25"/>
  <cols>
    <col min="1" max="1" width="5.85546875" customWidth="1"/>
    <col min="2" max="2" width="17" customWidth="1"/>
    <col min="3" max="3" width="17.140625" bestFit="1" customWidth="1"/>
    <col min="4" max="4" width="17.140625" customWidth="1"/>
    <col min="5" max="5" width="13.85546875" customWidth="1"/>
    <col min="7" max="8" width="16.7109375" customWidth="1"/>
    <col min="9" max="9" width="35.7109375" customWidth="1"/>
    <col min="10" max="10" width="29.42578125" customWidth="1"/>
    <col min="13" max="13" width="13" bestFit="1" customWidth="1"/>
    <col min="14" max="14" width="16" customWidth="1"/>
    <col min="15" max="15" width="35.5703125" customWidth="1"/>
    <col min="18" max="18" width="13" bestFit="1" customWidth="1"/>
    <col min="19" max="19" width="15.42578125" customWidth="1"/>
    <col min="20" max="20" width="38.28515625" customWidth="1"/>
    <col min="23" max="24" width="17" customWidth="1"/>
    <col min="25" max="25" width="34.5703125" customWidth="1"/>
    <col min="28" max="29" width="16.140625" customWidth="1"/>
    <col min="30" max="30" width="37.85546875" customWidth="1"/>
    <col min="33" max="33" width="32.42578125" bestFit="1" customWidth="1"/>
    <col min="35" max="35" width="14.7109375" bestFit="1" customWidth="1"/>
  </cols>
  <sheetData>
    <row r="1" spans="1:39" x14ac:dyDescent="0.25">
      <c r="B1" s="1" t="s">
        <v>3</v>
      </c>
      <c r="C1" s="3"/>
      <c r="D1" s="1" t="s">
        <v>10</v>
      </c>
      <c r="F1" s="256" t="s">
        <v>17</v>
      </c>
      <c r="G1" s="256"/>
      <c r="H1" s="256"/>
      <c r="I1" s="256"/>
      <c r="J1" s="256"/>
      <c r="L1" s="256" t="s">
        <v>72</v>
      </c>
      <c r="M1" s="256"/>
      <c r="N1" s="256"/>
      <c r="O1" s="256"/>
      <c r="Q1" s="256" t="s">
        <v>41</v>
      </c>
      <c r="R1" s="256"/>
      <c r="S1" s="256"/>
      <c r="T1" s="256"/>
      <c r="V1" s="256" t="s">
        <v>52</v>
      </c>
      <c r="W1" s="256"/>
      <c r="X1" s="256"/>
      <c r="Y1" s="256"/>
      <c r="AA1" s="256" t="s">
        <v>58</v>
      </c>
      <c r="AB1" s="256"/>
      <c r="AC1" s="256"/>
      <c r="AD1" s="256"/>
    </row>
    <row r="2" spans="1:39" x14ac:dyDescent="0.25">
      <c r="B2" s="1" t="s">
        <v>5</v>
      </c>
      <c r="C2" s="3"/>
      <c r="D2" s="1" t="s">
        <v>11</v>
      </c>
      <c r="F2" s="2" t="s">
        <v>18</v>
      </c>
      <c r="G2" s="2" t="s">
        <v>19</v>
      </c>
      <c r="H2" s="2"/>
      <c r="I2" s="2" t="s">
        <v>20</v>
      </c>
      <c r="J2" s="2" t="s">
        <v>21</v>
      </c>
      <c r="L2" s="2" t="s">
        <v>18</v>
      </c>
      <c r="M2" s="2" t="s">
        <v>19</v>
      </c>
      <c r="N2" s="2"/>
      <c r="O2" s="2" t="s">
        <v>20</v>
      </c>
      <c r="Q2" s="2" t="s">
        <v>18</v>
      </c>
      <c r="R2" s="2" t="s">
        <v>19</v>
      </c>
      <c r="S2" s="2"/>
      <c r="T2" s="2" t="s">
        <v>20</v>
      </c>
      <c r="V2" s="2" t="s">
        <v>18</v>
      </c>
      <c r="W2" s="2" t="s">
        <v>19</v>
      </c>
      <c r="X2" s="2"/>
      <c r="Y2" s="2" t="s">
        <v>20</v>
      </c>
      <c r="AA2" s="2" t="s">
        <v>18</v>
      </c>
      <c r="AB2" s="2" t="s">
        <v>19</v>
      </c>
      <c r="AC2" s="2"/>
      <c r="AD2" s="2" t="s">
        <v>20</v>
      </c>
      <c r="AG2" t="s">
        <v>84</v>
      </c>
      <c r="AI2" t="s">
        <v>88</v>
      </c>
      <c r="AM2" t="s">
        <v>150</v>
      </c>
    </row>
    <row r="3" spans="1:39" ht="45" x14ac:dyDescent="0.25">
      <c r="B3" s="1" t="s">
        <v>6</v>
      </c>
      <c r="C3" s="3"/>
      <c r="D3" s="1" t="s">
        <v>12</v>
      </c>
      <c r="F3" s="2">
        <v>1</v>
      </c>
      <c r="G3" s="2" t="s">
        <v>152</v>
      </c>
      <c r="H3" s="2" t="str">
        <f>CONCATENATE(F3,"-",G3)</f>
        <v>1-Rara vez</v>
      </c>
      <c r="I3" s="2" t="s">
        <v>26</v>
      </c>
      <c r="J3" s="2" t="s">
        <v>35</v>
      </c>
      <c r="L3" s="1">
        <v>1</v>
      </c>
      <c r="M3" s="2" t="s">
        <v>36</v>
      </c>
      <c r="N3" s="2" t="str">
        <f>CONCATENATE(L3,"-",M3)</f>
        <v>1-Insignificante</v>
      </c>
      <c r="O3" s="2" t="s">
        <v>42</v>
      </c>
      <c r="Q3" s="1">
        <v>1</v>
      </c>
      <c r="R3" s="2" t="s">
        <v>36</v>
      </c>
      <c r="S3" s="2" t="str">
        <f>CONCATENATE(Q3,"-",R3)</f>
        <v>1-Insignificante</v>
      </c>
      <c r="T3" s="2" t="s">
        <v>51</v>
      </c>
      <c r="V3" s="1">
        <v>1</v>
      </c>
      <c r="W3" s="2" t="s">
        <v>36</v>
      </c>
      <c r="X3" s="2" t="str">
        <f>CONCATENATE(V3,"-",W3)</f>
        <v>1-Insignificante</v>
      </c>
      <c r="Y3" s="2" t="s">
        <v>53</v>
      </c>
      <c r="AA3" s="1">
        <v>1</v>
      </c>
      <c r="AB3" s="2" t="s">
        <v>36</v>
      </c>
      <c r="AC3" s="2" t="str">
        <f>CONCATENATE(AA3,"-",AB3)</f>
        <v>1-Insignificante</v>
      </c>
      <c r="AD3" s="2"/>
      <c r="AG3" t="s">
        <v>85</v>
      </c>
      <c r="AI3" t="s">
        <v>89</v>
      </c>
      <c r="AK3" t="s">
        <v>91</v>
      </c>
      <c r="AM3" t="s">
        <v>1</v>
      </c>
    </row>
    <row r="4" spans="1:39" ht="45" x14ac:dyDescent="0.25">
      <c r="B4" s="1" t="s">
        <v>7</v>
      </c>
      <c r="C4" s="3"/>
      <c r="D4" s="1" t="s">
        <v>13</v>
      </c>
      <c r="F4" s="2">
        <v>2</v>
      </c>
      <c r="G4" s="2" t="s">
        <v>22</v>
      </c>
      <c r="H4" s="2" t="str">
        <f>CONCATENATE(F4,"-",G4)</f>
        <v>2-Improbable</v>
      </c>
      <c r="I4" s="2" t="s">
        <v>27</v>
      </c>
      <c r="J4" s="2" t="s">
        <v>34</v>
      </c>
      <c r="L4" s="2">
        <v>2</v>
      </c>
      <c r="M4" s="2" t="s">
        <v>37</v>
      </c>
      <c r="N4" s="2" t="str">
        <f>CONCATENATE(L4,"-",M4)</f>
        <v>2-Menor</v>
      </c>
      <c r="O4" s="2" t="s">
        <v>43</v>
      </c>
      <c r="Q4" s="2">
        <v>2</v>
      </c>
      <c r="R4" s="2" t="s">
        <v>37</v>
      </c>
      <c r="S4" s="2" t="str">
        <f>CONCATENATE(Q4,"-",R4)</f>
        <v>2-Menor</v>
      </c>
      <c r="T4" s="2" t="s">
        <v>48</v>
      </c>
      <c r="V4" s="2">
        <v>2</v>
      </c>
      <c r="W4" s="2" t="s">
        <v>37</v>
      </c>
      <c r="X4" s="2" t="str">
        <f>CONCATENATE(V4,"-",W4)</f>
        <v>2-Menor</v>
      </c>
      <c r="Y4" s="2" t="s">
        <v>54</v>
      </c>
      <c r="AA4" s="2">
        <v>2</v>
      </c>
      <c r="AB4" s="2" t="s">
        <v>37</v>
      </c>
      <c r="AC4" s="2" t="str">
        <f>CONCATENATE(AA4,"-",AB4)</f>
        <v>2-Menor</v>
      </c>
      <c r="AD4" s="2"/>
      <c r="AG4" t="s">
        <v>86</v>
      </c>
      <c r="AI4" t="s">
        <v>90</v>
      </c>
      <c r="AK4" t="s">
        <v>92</v>
      </c>
    </row>
    <row r="5" spans="1:39" ht="45" x14ac:dyDescent="0.25">
      <c r="B5" s="1" t="s">
        <v>8</v>
      </c>
      <c r="C5" s="3"/>
      <c r="D5" s="1" t="s">
        <v>14</v>
      </c>
      <c r="F5" s="2">
        <v>3</v>
      </c>
      <c r="G5" s="2" t="s">
        <v>23</v>
      </c>
      <c r="H5" s="2" t="str">
        <f>CONCATENATE(F5,"-",G5)</f>
        <v>3-Posible</v>
      </c>
      <c r="I5" s="2" t="s">
        <v>28</v>
      </c>
      <c r="J5" s="2" t="s">
        <v>33</v>
      </c>
      <c r="L5" s="2">
        <v>3</v>
      </c>
      <c r="M5" s="2" t="s">
        <v>38</v>
      </c>
      <c r="N5" s="2" t="str">
        <f>CONCATENATE(L5,"-",M5)</f>
        <v>3-Moderado</v>
      </c>
      <c r="O5" s="2" t="s">
        <v>44</v>
      </c>
      <c r="Q5" s="2">
        <v>3</v>
      </c>
      <c r="R5" s="2" t="s">
        <v>38</v>
      </c>
      <c r="S5" s="2" t="str">
        <f>CONCATENATE(Q5,"-",R5)</f>
        <v>3-Moderado</v>
      </c>
      <c r="T5" s="2" t="s">
        <v>50</v>
      </c>
      <c r="V5" s="2">
        <v>3</v>
      </c>
      <c r="W5" s="2" t="s">
        <v>38</v>
      </c>
      <c r="X5" s="2" t="str">
        <f>CONCATENATE(V5,"-",W5)</f>
        <v>3-Moderado</v>
      </c>
      <c r="Y5" s="2" t="s">
        <v>55</v>
      </c>
      <c r="AA5" s="2">
        <v>3</v>
      </c>
      <c r="AB5" s="2" t="s">
        <v>38</v>
      </c>
      <c r="AC5" s="2" t="str">
        <f>CONCATENATE(AA5,"-",AB5)</f>
        <v>3-Moderado</v>
      </c>
      <c r="AD5" s="2" t="s">
        <v>61</v>
      </c>
      <c r="AG5" t="s">
        <v>87</v>
      </c>
      <c r="AI5" t="s">
        <v>131</v>
      </c>
    </row>
    <row r="6" spans="1:39" ht="45" x14ac:dyDescent="0.25">
      <c r="B6" s="1" t="s">
        <v>9</v>
      </c>
      <c r="C6" s="3"/>
      <c r="D6" s="1" t="s">
        <v>15</v>
      </c>
      <c r="F6" s="2">
        <v>4</v>
      </c>
      <c r="G6" s="2" t="s">
        <v>24</v>
      </c>
      <c r="H6" s="2" t="str">
        <f>CONCATENATE(F6,"-",G6)</f>
        <v>4-Probable</v>
      </c>
      <c r="I6" s="2" t="s">
        <v>29</v>
      </c>
      <c r="J6" s="2" t="s">
        <v>32</v>
      </c>
      <c r="L6" s="2">
        <v>4</v>
      </c>
      <c r="M6" s="2" t="s">
        <v>39</v>
      </c>
      <c r="N6" s="2" t="str">
        <f>CONCATENATE(L6,"-",M6)</f>
        <v>4-Mayor</v>
      </c>
      <c r="O6" s="2" t="s">
        <v>45</v>
      </c>
      <c r="Q6" s="2">
        <v>4</v>
      </c>
      <c r="R6" s="2" t="s">
        <v>39</v>
      </c>
      <c r="S6" s="2" t="str">
        <f>CONCATENATE(Q6,"-",R6)</f>
        <v>4-Mayor</v>
      </c>
      <c r="T6" s="2" t="s">
        <v>49</v>
      </c>
      <c r="V6" s="2">
        <v>4</v>
      </c>
      <c r="W6" s="2" t="s">
        <v>39</v>
      </c>
      <c r="X6" s="2" t="str">
        <f>CONCATENATE(V6,"-",W6)</f>
        <v>4-Mayor</v>
      </c>
      <c r="Y6" s="2" t="s">
        <v>56</v>
      </c>
      <c r="AA6" s="2">
        <v>4</v>
      </c>
      <c r="AB6" s="2" t="s">
        <v>39</v>
      </c>
      <c r="AC6" s="2" t="str">
        <f>CONCATENATE(AA6,"-",AB6)</f>
        <v>4-Mayor</v>
      </c>
      <c r="AD6" s="2" t="s">
        <v>60</v>
      </c>
      <c r="AG6" t="s">
        <v>13</v>
      </c>
      <c r="AI6" t="s">
        <v>132</v>
      </c>
    </row>
    <row r="7" spans="1:39" ht="45" x14ac:dyDescent="0.25">
      <c r="B7" s="12" t="s">
        <v>99</v>
      </c>
      <c r="D7" s="1" t="s">
        <v>16</v>
      </c>
      <c r="F7" s="2">
        <v>5</v>
      </c>
      <c r="G7" s="2" t="s">
        <v>25</v>
      </c>
      <c r="H7" s="2" t="str">
        <f>CONCATENATE(F7,"-",G7)</f>
        <v>5-Casi seguro</v>
      </c>
      <c r="I7" s="2" t="s">
        <v>30</v>
      </c>
      <c r="J7" s="2" t="s">
        <v>31</v>
      </c>
      <c r="L7" s="2">
        <v>5</v>
      </c>
      <c r="M7" s="2" t="s">
        <v>40</v>
      </c>
      <c r="N7" s="2" t="str">
        <f>CONCATENATE(L7,"-",M7)</f>
        <v>5-Catastrofico</v>
      </c>
      <c r="O7" s="2" t="s">
        <v>46</v>
      </c>
      <c r="Q7" s="2">
        <v>5</v>
      </c>
      <c r="R7" s="2" t="s">
        <v>40</v>
      </c>
      <c r="S7" s="2" t="str">
        <f>CONCATENATE(Q7,"-",R7)</f>
        <v>5-Catastrofico</v>
      </c>
      <c r="T7" s="2" t="s">
        <v>47</v>
      </c>
      <c r="V7" s="2">
        <v>5</v>
      </c>
      <c r="W7" s="2" t="s">
        <v>40</v>
      </c>
      <c r="X7" s="2" t="str">
        <f>CONCATENATE(V7,"-",W7)</f>
        <v>5-Catastrofico</v>
      </c>
      <c r="Y7" s="2" t="s">
        <v>57</v>
      </c>
      <c r="AA7" s="2">
        <v>5</v>
      </c>
      <c r="AB7" s="2" t="s">
        <v>40</v>
      </c>
      <c r="AC7" s="2" t="str">
        <f>CONCATENATE(AA7,"-",AB7)</f>
        <v>5-Catastrofico</v>
      </c>
      <c r="AD7" s="2" t="s">
        <v>59</v>
      </c>
    </row>
    <row r="8" spans="1:39" x14ac:dyDescent="0.25">
      <c r="B8" s="12" t="s">
        <v>100</v>
      </c>
      <c r="D8" s="12" t="s">
        <v>123</v>
      </c>
    </row>
    <row r="15" spans="1:39" x14ac:dyDescent="0.25">
      <c r="A15" s="251" t="s">
        <v>17</v>
      </c>
      <c r="B15" s="7"/>
      <c r="C15" s="252" t="s">
        <v>1</v>
      </c>
      <c r="D15" s="252"/>
      <c r="E15" s="252"/>
      <c r="F15" s="252"/>
      <c r="G15" s="252"/>
    </row>
    <row r="16" spans="1:39" x14ac:dyDescent="0.25">
      <c r="A16" s="251"/>
      <c r="B16" s="7"/>
      <c r="C16" s="7" t="s">
        <v>62</v>
      </c>
      <c r="D16" s="7" t="s">
        <v>63</v>
      </c>
      <c r="E16" s="7" t="s">
        <v>64</v>
      </c>
      <c r="F16" s="7" t="s">
        <v>65</v>
      </c>
      <c r="G16" s="7" t="s">
        <v>66</v>
      </c>
    </row>
    <row r="17" spans="1:7" x14ac:dyDescent="0.25">
      <c r="A17" s="251"/>
      <c r="B17" s="7" t="s">
        <v>67</v>
      </c>
      <c r="C17" s="8">
        <v>1</v>
      </c>
      <c r="D17" s="8">
        <v>2</v>
      </c>
      <c r="E17" s="9">
        <v>3</v>
      </c>
      <c r="F17" s="4">
        <v>4</v>
      </c>
      <c r="G17" s="11">
        <v>5</v>
      </c>
    </row>
    <row r="18" spans="1:7" x14ac:dyDescent="0.25">
      <c r="A18" s="251"/>
      <c r="B18" s="7" t="s">
        <v>68</v>
      </c>
      <c r="C18" s="5">
        <v>2</v>
      </c>
      <c r="D18" s="5">
        <v>4</v>
      </c>
      <c r="E18" s="9">
        <v>6</v>
      </c>
      <c r="F18" s="10">
        <v>8</v>
      </c>
      <c r="G18" s="11">
        <v>10</v>
      </c>
    </row>
    <row r="19" spans="1:7" x14ac:dyDescent="0.25">
      <c r="A19" s="251"/>
      <c r="B19" s="7" t="s">
        <v>69</v>
      </c>
      <c r="C19" s="5">
        <v>3</v>
      </c>
      <c r="D19" s="9">
        <v>6</v>
      </c>
      <c r="E19" s="10">
        <v>9</v>
      </c>
      <c r="F19" s="11">
        <v>12</v>
      </c>
      <c r="G19" s="11">
        <v>15</v>
      </c>
    </row>
    <row r="20" spans="1:7" x14ac:dyDescent="0.25">
      <c r="A20" s="251"/>
      <c r="B20" s="7" t="s">
        <v>70</v>
      </c>
      <c r="C20" s="9">
        <v>4</v>
      </c>
      <c r="D20" s="10">
        <v>8</v>
      </c>
      <c r="E20" s="10">
        <v>12</v>
      </c>
      <c r="F20" s="11">
        <v>16</v>
      </c>
      <c r="G20" s="6">
        <v>20</v>
      </c>
    </row>
    <row r="21" spans="1:7" x14ac:dyDescent="0.25">
      <c r="A21" s="251"/>
      <c r="B21" s="7" t="s">
        <v>71</v>
      </c>
      <c r="C21" s="10">
        <v>5</v>
      </c>
      <c r="D21" s="10">
        <v>10</v>
      </c>
      <c r="E21" s="11">
        <v>15</v>
      </c>
      <c r="F21" s="11">
        <v>20</v>
      </c>
      <c r="G21" s="6">
        <v>25</v>
      </c>
    </row>
    <row r="25" spans="1:7" x14ac:dyDescent="0.25">
      <c r="B25" t="s">
        <v>73</v>
      </c>
      <c r="C25" t="s">
        <v>78</v>
      </c>
      <c r="D25">
        <v>11</v>
      </c>
      <c r="E25" t="s">
        <v>103</v>
      </c>
      <c r="F25">
        <v>1</v>
      </c>
    </row>
    <row r="26" spans="1:7" x14ac:dyDescent="0.25">
      <c r="C26" t="s">
        <v>79</v>
      </c>
      <c r="D26">
        <v>12</v>
      </c>
      <c r="E26" t="s">
        <v>104</v>
      </c>
      <c r="F26">
        <v>2</v>
      </c>
    </row>
    <row r="27" spans="1:7" x14ac:dyDescent="0.25">
      <c r="C27" t="s">
        <v>80</v>
      </c>
      <c r="D27">
        <v>13</v>
      </c>
      <c r="E27" t="s">
        <v>105</v>
      </c>
      <c r="F27">
        <v>3</v>
      </c>
    </row>
    <row r="28" spans="1:7" x14ac:dyDescent="0.25">
      <c r="C28" t="s">
        <v>81</v>
      </c>
      <c r="D28">
        <v>14</v>
      </c>
      <c r="E28" t="s">
        <v>106</v>
      </c>
      <c r="F28">
        <v>4</v>
      </c>
    </row>
    <row r="29" spans="1:7" x14ac:dyDescent="0.25">
      <c r="C29" t="s">
        <v>82</v>
      </c>
      <c r="D29">
        <v>15</v>
      </c>
      <c r="E29" t="s">
        <v>163</v>
      </c>
      <c r="F29">
        <v>5</v>
      </c>
    </row>
    <row r="30" spans="1:7" x14ac:dyDescent="0.25">
      <c r="B30" t="s">
        <v>74</v>
      </c>
      <c r="C30" t="s">
        <v>78</v>
      </c>
      <c r="D30">
        <v>21</v>
      </c>
      <c r="E30" t="s">
        <v>104</v>
      </c>
      <c r="F30">
        <v>6</v>
      </c>
    </row>
    <row r="31" spans="1:7" x14ac:dyDescent="0.25">
      <c r="C31" t="s">
        <v>79</v>
      </c>
      <c r="D31">
        <v>22</v>
      </c>
      <c r="E31" t="s">
        <v>108</v>
      </c>
      <c r="F31">
        <v>7</v>
      </c>
    </row>
    <row r="32" spans="1:7" x14ac:dyDescent="0.25">
      <c r="C32" t="s">
        <v>80</v>
      </c>
      <c r="D32">
        <v>23</v>
      </c>
      <c r="E32" t="s">
        <v>109</v>
      </c>
      <c r="F32">
        <v>8</v>
      </c>
    </row>
    <row r="33" spans="2:6" x14ac:dyDescent="0.25">
      <c r="C33" t="s">
        <v>81</v>
      </c>
      <c r="D33">
        <v>24</v>
      </c>
      <c r="E33" t="s">
        <v>110</v>
      </c>
      <c r="F33">
        <v>9</v>
      </c>
    </row>
    <row r="34" spans="2:6" x14ac:dyDescent="0.25">
      <c r="C34" t="s">
        <v>82</v>
      </c>
      <c r="D34">
        <v>25</v>
      </c>
      <c r="E34" t="s">
        <v>111</v>
      </c>
      <c r="F34">
        <v>10</v>
      </c>
    </row>
    <row r="35" spans="2:6" x14ac:dyDescent="0.25">
      <c r="B35" t="s">
        <v>75</v>
      </c>
      <c r="C35" t="s">
        <v>78</v>
      </c>
      <c r="D35">
        <v>31</v>
      </c>
      <c r="E35" t="s">
        <v>112</v>
      </c>
      <c r="F35">
        <v>11</v>
      </c>
    </row>
    <row r="36" spans="2:6" x14ac:dyDescent="0.25">
      <c r="C36" t="s">
        <v>79</v>
      </c>
      <c r="D36">
        <v>32</v>
      </c>
      <c r="E36" t="s">
        <v>109</v>
      </c>
      <c r="F36">
        <v>12</v>
      </c>
    </row>
    <row r="37" spans="2:6" x14ac:dyDescent="0.25">
      <c r="C37" t="s">
        <v>80</v>
      </c>
      <c r="D37">
        <v>33</v>
      </c>
      <c r="E37" t="s">
        <v>113</v>
      </c>
      <c r="F37">
        <v>13</v>
      </c>
    </row>
    <row r="38" spans="2:6" x14ac:dyDescent="0.25">
      <c r="C38" t="s">
        <v>81</v>
      </c>
      <c r="D38">
        <v>34</v>
      </c>
      <c r="E38" t="s">
        <v>114</v>
      </c>
      <c r="F38">
        <v>14</v>
      </c>
    </row>
    <row r="39" spans="2:6" x14ac:dyDescent="0.25">
      <c r="C39" t="s">
        <v>82</v>
      </c>
      <c r="D39">
        <v>35</v>
      </c>
      <c r="E39" t="s">
        <v>115</v>
      </c>
      <c r="F39">
        <v>15</v>
      </c>
    </row>
    <row r="40" spans="2:6" x14ac:dyDescent="0.25">
      <c r="B40" t="s">
        <v>76</v>
      </c>
      <c r="C40" t="s">
        <v>78</v>
      </c>
      <c r="D40">
        <v>41</v>
      </c>
      <c r="E40" t="s">
        <v>116</v>
      </c>
      <c r="F40">
        <v>16</v>
      </c>
    </row>
    <row r="41" spans="2:6" x14ac:dyDescent="0.25">
      <c r="C41" t="s">
        <v>79</v>
      </c>
      <c r="D41">
        <v>42</v>
      </c>
      <c r="E41" t="s">
        <v>110</v>
      </c>
      <c r="F41">
        <v>17</v>
      </c>
    </row>
    <row r="42" spans="2:6" x14ac:dyDescent="0.25">
      <c r="C42" t="s">
        <v>80</v>
      </c>
      <c r="D42">
        <v>43</v>
      </c>
      <c r="E42" t="s">
        <v>117</v>
      </c>
      <c r="F42">
        <v>18</v>
      </c>
    </row>
    <row r="43" spans="2:6" x14ac:dyDescent="0.25">
      <c r="C43" t="s">
        <v>81</v>
      </c>
      <c r="D43">
        <v>44</v>
      </c>
      <c r="E43" t="s">
        <v>118</v>
      </c>
      <c r="F43">
        <v>19</v>
      </c>
    </row>
    <row r="44" spans="2:6" x14ac:dyDescent="0.25">
      <c r="C44" t="s">
        <v>82</v>
      </c>
      <c r="D44">
        <v>45</v>
      </c>
      <c r="E44" t="s">
        <v>119</v>
      </c>
      <c r="F44">
        <v>20</v>
      </c>
    </row>
    <row r="45" spans="2:6" x14ac:dyDescent="0.25">
      <c r="B45" t="s">
        <v>77</v>
      </c>
      <c r="C45" t="s">
        <v>78</v>
      </c>
      <c r="D45">
        <v>51</v>
      </c>
      <c r="E45" t="s">
        <v>107</v>
      </c>
      <c r="F45">
        <v>21</v>
      </c>
    </row>
    <row r="46" spans="2:6" x14ac:dyDescent="0.25">
      <c r="C46" t="s">
        <v>79</v>
      </c>
      <c r="D46">
        <v>52</v>
      </c>
      <c r="E46" t="s">
        <v>120</v>
      </c>
      <c r="F46">
        <v>22</v>
      </c>
    </row>
    <row r="47" spans="2:6" x14ac:dyDescent="0.25">
      <c r="C47" t="s">
        <v>80</v>
      </c>
      <c r="D47">
        <v>53</v>
      </c>
      <c r="E47" t="s">
        <v>115</v>
      </c>
      <c r="F47">
        <v>23</v>
      </c>
    </row>
    <row r="48" spans="2:6" x14ac:dyDescent="0.25">
      <c r="C48" t="s">
        <v>81</v>
      </c>
      <c r="D48">
        <v>54</v>
      </c>
      <c r="E48" t="s">
        <v>119</v>
      </c>
      <c r="F48">
        <v>24</v>
      </c>
    </row>
    <row r="49" spans="2:6" x14ac:dyDescent="0.25">
      <c r="C49" t="s">
        <v>82</v>
      </c>
      <c r="D49">
        <v>55</v>
      </c>
      <c r="E49" t="s">
        <v>121</v>
      </c>
      <c r="F49">
        <v>25</v>
      </c>
    </row>
    <row r="53" spans="2:6" x14ac:dyDescent="0.25">
      <c r="B53" t="s">
        <v>73</v>
      </c>
      <c r="C53" t="s">
        <v>133</v>
      </c>
      <c r="D53">
        <v>5</v>
      </c>
      <c r="E53" t="s">
        <v>171</v>
      </c>
    </row>
    <row r="54" spans="2:6" x14ac:dyDescent="0.25">
      <c r="C54" t="s">
        <v>134</v>
      </c>
      <c r="D54">
        <v>10</v>
      </c>
      <c r="E54" t="s">
        <v>120</v>
      </c>
    </row>
    <row r="55" spans="2:6" x14ac:dyDescent="0.25">
      <c r="C55" t="s">
        <v>135</v>
      </c>
      <c r="D55">
        <v>20</v>
      </c>
      <c r="E55" t="s">
        <v>119</v>
      </c>
    </row>
    <row r="56" spans="2:6" x14ac:dyDescent="0.25">
      <c r="B56" t="s">
        <v>74</v>
      </c>
      <c r="C56" t="s">
        <v>124</v>
      </c>
      <c r="D56">
        <v>10</v>
      </c>
      <c r="E56" t="s">
        <v>172</v>
      </c>
    </row>
    <row r="57" spans="2:6" x14ac:dyDescent="0.25">
      <c r="C57" t="s">
        <v>125</v>
      </c>
      <c r="D57">
        <v>20</v>
      </c>
      <c r="E57" t="s">
        <v>173</v>
      </c>
    </row>
    <row r="58" spans="2:6" x14ac:dyDescent="0.25">
      <c r="C58" t="s">
        <v>126</v>
      </c>
      <c r="D58">
        <v>40</v>
      </c>
      <c r="E58" t="s">
        <v>170</v>
      </c>
    </row>
    <row r="59" spans="2:6" x14ac:dyDescent="0.25">
      <c r="B59" t="s">
        <v>75</v>
      </c>
      <c r="C59" t="s">
        <v>124</v>
      </c>
      <c r="D59">
        <v>15</v>
      </c>
      <c r="E59" t="s">
        <v>174</v>
      </c>
    </row>
    <row r="60" spans="2:6" x14ac:dyDescent="0.25">
      <c r="C60" t="s">
        <v>125</v>
      </c>
      <c r="D60">
        <v>30</v>
      </c>
      <c r="E60" t="s">
        <v>175</v>
      </c>
    </row>
    <row r="61" spans="2:6" x14ac:dyDescent="0.25">
      <c r="C61" t="s">
        <v>126</v>
      </c>
      <c r="D61">
        <v>60</v>
      </c>
      <c r="E61" t="s">
        <v>127</v>
      </c>
    </row>
    <row r="62" spans="2:6" x14ac:dyDescent="0.25">
      <c r="B62" t="s">
        <v>76</v>
      </c>
      <c r="C62" t="s">
        <v>124</v>
      </c>
      <c r="D62">
        <v>20</v>
      </c>
      <c r="E62" t="s">
        <v>173</v>
      </c>
    </row>
    <row r="63" spans="2:6" x14ac:dyDescent="0.25">
      <c r="C63" t="s">
        <v>125</v>
      </c>
      <c r="D63">
        <v>40</v>
      </c>
      <c r="E63" t="s">
        <v>170</v>
      </c>
    </row>
    <row r="64" spans="2:6" x14ac:dyDescent="0.25">
      <c r="C64" t="s">
        <v>126</v>
      </c>
      <c r="D64">
        <v>80</v>
      </c>
      <c r="E64" t="s">
        <v>128</v>
      </c>
    </row>
    <row r="65" spans="2:5" x14ac:dyDescent="0.25">
      <c r="B65" t="s">
        <v>77</v>
      </c>
      <c r="C65" t="s">
        <v>124</v>
      </c>
      <c r="D65">
        <v>25</v>
      </c>
      <c r="E65" t="s">
        <v>121</v>
      </c>
    </row>
    <row r="66" spans="2:5" x14ac:dyDescent="0.25">
      <c r="C66" t="s">
        <v>125</v>
      </c>
      <c r="D66">
        <v>50</v>
      </c>
      <c r="E66" t="s">
        <v>176</v>
      </c>
    </row>
    <row r="67" spans="2:5" x14ac:dyDescent="0.25">
      <c r="C67" t="s">
        <v>126</v>
      </c>
      <c r="D67">
        <v>100</v>
      </c>
      <c r="E67" t="s">
        <v>129</v>
      </c>
    </row>
  </sheetData>
  <mergeCells count="7">
    <mergeCell ref="AA1:AD1"/>
    <mergeCell ref="C15:G15"/>
    <mergeCell ref="A15:A21"/>
    <mergeCell ref="F1:J1"/>
    <mergeCell ref="L1:O1"/>
    <mergeCell ref="Q1:T1"/>
    <mergeCell ref="V1:Y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30</vt:i4>
      </vt:variant>
    </vt:vector>
  </HeadingPairs>
  <TitlesOfParts>
    <vt:vector size="35" baseType="lpstr">
      <vt:lpstr>Contexto</vt:lpstr>
      <vt:lpstr>Riesgos de Gestión</vt:lpstr>
      <vt:lpstr>Calificación probabilidad</vt:lpstr>
      <vt:lpstr>Explicación de los campos</vt:lpstr>
      <vt:lpstr>Hoja2</vt:lpstr>
      <vt:lpstr>Actcontrol</vt:lpstr>
      <vt:lpstr>Afecta</vt:lpstr>
      <vt:lpstr>Asignacionresp</vt:lpstr>
      <vt:lpstr>Autoridadresp</vt:lpstr>
      <vt:lpstr>Causafactor</vt:lpstr>
      <vt:lpstr>clase</vt:lpstr>
      <vt:lpstr>ClaseRiesgo</vt:lpstr>
      <vt:lpstr>Confidencialidad</vt:lpstr>
      <vt:lpstr>ControlTipo</vt:lpstr>
      <vt:lpstr>desviaciones</vt:lpstr>
      <vt:lpstr>dis</vt:lpstr>
      <vt:lpstr>discua</vt:lpstr>
      <vt:lpstr>discuadrante</vt:lpstr>
      <vt:lpstr>discuadraprob</vt:lpstr>
      <vt:lpstr>ejecucioncontrol</vt:lpstr>
      <vt:lpstr>Evidencia</vt:lpstr>
      <vt:lpstr>FactorCausa</vt:lpstr>
      <vt:lpstr>Imagen</vt:lpstr>
      <vt:lpstr>impacto</vt:lpstr>
      <vt:lpstr>Legal</vt:lpstr>
      <vt:lpstr>Operativo</vt:lpstr>
      <vt:lpstr>Periodicidad</vt:lpstr>
      <vt:lpstr>Posibilidad</vt:lpstr>
      <vt:lpstr>Proposito</vt:lpstr>
      <vt:lpstr>Riesgoclase</vt:lpstr>
      <vt:lpstr>RiesgoClase3</vt:lpstr>
      <vt:lpstr>sino</vt:lpstr>
      <vt:lpstr>TipoControl</vt:lpstr>
      <vt:lpstr>Tipocontrol2</vt:lpstr>
      <vt:lpstr>TipoImpacto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Romero Rivas</dc:creator>
  <cp:lastModifiedBy>Luz Angela Romero Rivas</cp:lastModifiedBy>
  <cp:lastPrinted>2014-11-10T16:59:12Z</cp:lastPrinted>
  <dcterms:created xsi:type="dcterms:W3CDTF">2014-10-16T16:55:08Z</dcterms:created>
  <dcterms:modified xsi:type="dcterms:W3CDTF">2019-12-03T23:50:48Z</dcterms:modified>
</cp:coreProperties>
</file>