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.xml" ContentType="application/vnd.openxmlformats-officedocument.drawing+xml"/>
  <Override PartName="/xl/tables/table9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duran\Documents\DSIGAE\2017\MICROSITIO\"/>
    </mc:Choice>
  </mc:AlternateContent>
  <bookViews>
    <workbookView xWindow="0" yWindow="0" windowWidth="28800" windowHeight="12045" tabRatio="733" firstSheet="10" activeTab="12"/>
  </bookViews>
  <sheets>
    <sheet name="CUN 2036" sheetId="2" r:id="rId1"/>
    <sheet name="CUN 2036 DESAGR" sheetId="13" r:id="rId2"/>
    <sheet name="TEJ SOCIAL (2)" sheetId="12" r:id="rId3"/>
    <sheet name="TEJ SOCIAL DESG" sheetId="3" r:id="rId4"/>
    <sheet name="COMPET SOST. (2)" sheetId="14" r:id="rId5"/>
    <sheet name="COMPET SOST. DESAG" sheetId="4" r:id="rId6"/>
    <sheet name="INTEGRA Y GOBERN (2)" sheetId="15" r:id="rId7"/>
    <sheet name="INTEGRA Y GOBERN DESAGR" sheetId="5" r:id="rId8"/>
    <sheet name="EJES" sheetId="6" r:id="rId9"/>
    <sheet name="EJES Y PROGRAMAS FUENTES" sheetId="1" r:id="rId10"/>
    <sheet name="SECTORES" sheetId="7" r:id="rId11"/>
    <sheet name="ENTIDAD" sheetId="8" state="hidden" r:id="rId12"/>
    <sheet name="SOCIAL" sheetId="9" r:id="rId13"/>
    <sheet name="SECTORES AGRUPADO" sheetId="10" r:id="rId14"/>
    <sheet name="ESRI_MAPINFO_SHEET" sheetId="16" state="veryHidden" r:id="rId15"/>
  </sheets>
  <definedNames>
    <definedName name="_xlnm.Print_Area" localSheetId="9">Tabla12[]</definedName>
    <definedName name="_xlnm.Print_Area" localSheetId="10">Tabla1214[]</definedName>
    <definedName name="_xlnm.Print_Area" localSheetId="13">Tabla12144[]</definedName>
    <definedName name="_xlnm.Print_Area" localSheetId="12">Tabla12143[]</definedName>
    <definedName name="_xlnm.Print_Area" localSheetId="3">Tabla9[]</definedName>
    <definedName name="_xlnm.Print_Titles" localSheetId="9">'EJES Y PROGRAMAS FUENTES'!$2:$4</definedName>
    <definedName name="_xlnm.Print_Titles" localSheetId="10">SECTORES!$2:$4</definedName>
    <definedName name="_xlnm.Print_Titles" localSheetId="13">'SECTORES AGRUPADO'!$2:$4</definedName>
    <definedName name="_xlnm.Print_Titles" localSheetId="12">SOCIAL!$2:$4</definedName>
    <definedName name="_xlnm.Print_Titles" localSheetId="3">'TEJ SOCIAL DESG'!$1:$4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9" l="1"/>
  <c r="G14" i="15" l="1"/>
  <c r="F14" i="15"/>
  <c r="E14" i="15"/>
  <c r="D14" i="15"/>
  <c r="C14" i="15"/>
  <c r="B14" i="15"/>
  <c r="G13" i="14"/>
  <c r="F13" i="14"/>
  <c r="E13" i="14"/>
  <c r="D13" i="14"/>
  <c r="C13" i="14"/>
  <c r="B13" i="14"/>
  <c r="G18" i="12"/>
  <c r="F18" i="12"/>
  <c r="E18" i="12"/>
  <c r="D18" i="12"/>
  <c r="C18" i="12"/>
  <c r="B18" i="12"/>
  <c r="G23" i="10" l="1"/>
  <c r="F23" i="10"/>
  <c r="E28" i="10"/>
  <c r="G24" i="10"/>
  <c r="B24" i="10"/>
  <c r="C23" i="10"/>
  <c r="B23" i="10"/>
  <c r="G22" i="10"/>
  <c r="B22" i="10"/>
  <c r="G21" i="10"/>
  <c r="B21" i="10"/>
  <c r="G19" i="10"/>
  <c r="B19" i="10"/>
  <c r="G17" i="10"/>
  <c r="B17" i="10"/>
  <c r="G16" i="10"/>
  <c r="D16" i="10"/>
  <c r="B16" i="10"/>
  <c r="G15" i="10"/>
  <c r="B15" i="10"/>
  <c r="G13" i="10"/>
  <c r="B13" i="10"/>
  <c r="G12" i="10"/>
  <c r="B12" i="10"/>
  <c r="G7" i="10"/>
  <c r="B7" i="10"/>
  <c r="G6" i="10"/>
  <c r="F6" i="10"/>
  <c r="F28" i="10" s="1"/>
  <c r="D6" i="10"/>
  <c r="D28" i="10" s="1"/>
  <c r="C6" i="10"/>
  <c r="C28" i="10" s="1"/>
  <c r="B6" i="10"/>
  <c r="G5" i="10"/>
  <c r="B5" i="10"/>
  <c r="B26" i="10"/>
  <c r="B34" i="7"/>
  <c r="B28" i="10" l="1"/>
  <c r="G28" i="10"/>
  <c r="G35" i="8"/>
  <c r="F35" i="8"/>
  <c r="E35" i="8"/>
  <c r="D35" i="8"/>
  <c r="C35" i="8"/>
  <c r="B35" i="8"/>
  <c r="G13" i="2"/>
  <c r="F13" i="2"/>
  <c r="E13" i="2"/>
  <c r="D13" i="2"/>
  <c r="C13" i="2"/>
  <c r="B13" i="2"/>
  <c r="G8" i="6"/>
  <c r="F8" i="6"/>
  <c r="E8" i="6"/>
  <c r="D8" i="6"/>
  <c r="C8" i="6"/>
  <c r="B8" i="6"/>
  <c r="F47" i="1" l="1"/>
  <c r="E47" i="1"/>
  <c r="D47" i="1"/>
  <c r="C47" i="1"/>
  <c r="B42" i="6"/>
  <c r="H33" i="8" l="1"/>
  <c r="H31" i="8"/>
  <c r="H29" i="8"/>
  <c r="H27" i="8"/>
  <c r="H25" i="8"/>
  <c r="H23" i="8"/>
  <c r="H21" i="8"/>
  <c r="H19" i="8"/>
  <c r="H17" i="8"/>
  <c r="H15" i="8"/>
  <c r="H13" i="8"/>
  <c r="H11" i="8"/>
  <c r="H9" i="8"/>
  <c r="H7" i="8"/>
  <c r="H5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B47" i="1"/>
  <c r="G47" i="1"/>
  <c r="H5" i="6"/>
  <c r="B13" i="6" s="1"/>
  <c r="B44" i="6"/>
  <c r="H6" i="6"/>
  <c r="B14" i="6" s="1"/>
  <c r="B41" i="6"/>
  <c r="H4" i="6"/>
  <c r="B12" i="6" s="1"/>
  <c r="B43" i="6"/>
  <c r="H7" i="6"/>
  <c r="B15" i="6" s="1"/>
</calcChain>
</file>

<file path=xl/sharedStrings.xml><?xml version="1.0" encoding="utf-8"?>
<sst xmlns="http://schemas.openxmlformats.org/spreadsheetml/2006/main" count="523" uniqueCount="229">
  <si>
    <t>PLAN PLURIANUAL DE INVERSIONES 2016-2020</t>
  </si>
  <si>
    <t>TOTAL</t>
  </si>
  <si>
    <t>EJE CUNDINAMARCA 2036</t>
  </si>
  <si>
    <t>EJE TEJIDO SOCIAL</t>
  </si>
  <si>
    <t xml:space="preserve"> </t>
  </si>
  <si>
    <t>EJE COMPETITIVIDAD SOSTENIBLE</t>
  </si>
  <si>
    <t>EJE INTEGRACION Y GOBERNANZA</t>
  </si>
  <si>
    <t>GENERACION 2036</t>
  </si>
  <si>
    <t>CALIDAD 10</t>
  </si>
  <si>
    <t>CUNDINAMARCA MÁS PROFESIONAL</t>
  </si>
  <si>
    <t>EDUCADOS PODEMOS MÁS</t>
  </si>
  <si>
    <t>CUNDINAMARCA INNOVA</t>
  </si>
  <si>
    <t>CUNDINAMARCA ORDENADA Y SOTENIBLE</t>
  </si>
  <si>
    <t>ESFUERZOS UNIDOS RIESGOS REDUCIDOS</t>
  </si>
  <si>
    <t>FAMILIAS UNIDAS Y FELICES</t>
  </si>
  <si>
    <t xml:space="preserve">MUJER </t>
  </si>
  <si>
    <t>MIS PRIMEROS PASOS</t>
  </si>
  <si>
    <t>TEMPRANAS SONRRISAS</t>
  </si>
  <si>
    <t>ADOLESCENTES CAMBIOS CON SEGURIDAD</t>
  </si>
  <si>
    <t>JOVENES POR CUNDINAMARCA</t>
  </si>
  <si>
    <t>ADULTEZ Y PLENITUD</t>
  </si>
  <si>
    <t>ENVEJECIMIENTO ACTIVO Y VEJEZ</t>
  </si>
  <si>
    <t>PREVENCIÓN DE CONSUMO DE SUSTANCIAS PSICOACTIVAS</t>
  </si>
  <si>
    <t xml:space="preserve">CUNDINAMARCA DIVERSA </t>
  </si>
  <si>
    <t>CULTURA PARA EL NUEVO LIDERAZGO</t>
  </si>
  <si>
    <t xml:space="preserve">VÍA A LA COMPETITIVIDAD </t>
  </si>
  <si>
    <t>AUMENTANDO CAPACIDADES COMPETITIVAS</t>
  </si>
  <si>
    <t xml:space="preserve">RURALIDAD CON ENFOQUE TERRITORIAL </t>
  </si>
  <si>
    <t>DESARROLLO AGROPECUARIO CON TRANSFORMACIÓN</t>
  </si>
  <si>
    <t>CUNDINAMARCA HACIA LAS CADENAS DE VALOR</t>
  </si>
  <si>
    <t>DE TOUR POR CUNDINAMARCA</t>
  </si>
  <si>
    <t>INNOVACIÓN VERDE</t>
  </si>
  <si>
    <t>CUNDINAMARCA, HÁBITAT AMABLE</t>
  </si>
  <si>
    <t>NUEVO LIDERAZGO</t>
  </si>
  <si>
    <t>REDES DE LA PARTICIPACIÓN CIUDADANA PARA LA GESTIÓN LOCAL</t>
  </si>
  <si>
    <t>MUNICIPIOS MODELO</t>
  </si>
  <si>
    <t>CON TODA SEGURIDAD</t>
  </si>
  <si>
    <t>CUNDINAMARCA INTEGRADA PUEDE MÁS</t>
  </si>
  <si>
    <t>CUNDINAMARCA A SU SERVICIO</t>
  </si>
  <si>
    <t xml:space="preserve">CUNDINAMARCA: REVOLUCIÓN DIGITAL </t>
  </si>
  <si>
    <t>FINANZAS SANAS TERRITORIOS VIABLES</t>
  </si>
  <si>
    <t>CUNDI - DATA</t>
  </si>
  <si>
    <t>CUNDINAMARCA 2036</t>
  </si>
  <si>
    <t>TEJIDO SOCIAL</t>
  </si>
  <si>
    <t>COMPETITIVIDAD SOSTENIBLE</t>
  </si>
  <si>
    <t>INTEGRACIÓN Y GOBERNANZA</t>
  </si>
  <si>
    <t>PROGRAMAS</t>
  </si>
  <si>
    <t xml:space="preserve">CENTRAL </t>
  </si>
  <si>
    <t xml:space="preserve">SGP </t>
  </si>
  <si>
    <t xml:space="preserve">SGR </t>
  </si>
  <si>
    <t xml:space="preserve">DESCENTRALIZADO </t>
  </si>
  <si>
    <t xml:space="preserve">OTROS </t>
  </si>
  <si>
    <t xml:space="preserve">TOTAL </t>
  </si>
  <si>
    <t>EJES</t>
  </si>
  <si>
    <t>CENTRAL</t>
  </si>
  <si>
    <t>DESCENTRALIZADO</t>
  </si>
  <si>
    <t>OTROS</t>
  </si>
  <si>
    <t>SGR</t>
  </si>
  <si>
    <t>(Millones de Pesos)</t>
  </si>
  <si>
    <t>PLAN PLURIANUAL DE INVERSIONES POR EJES 2016-2020</t>
  </si>
  <si>
    <t>2016</t>
  </si>
  <si>
    <t>2017</t>
  </si>
  <si>
    <t>2018</t>
  </si>
  <si>
    <t>2019</t>
  </si>
  <si>
    <t>2020</t>
  </si>
  <si>
    <t>EJES/PROGRAMAS</t>
  </si>
  <si>
    <t>SGP</t>
  </si>
  <si>
    <t>EJE / SECTOR</t>
  </si>
  <si>
    <t>AGUA POTABLE Y SANEAMIENTO BÁSICO</t>
  </si>
  <si>
    <t>AMBIENTAL</t>
  </si>
  <si>
    <t>EDUCACIÓN</t>
  </si>
  <si>
    <t>INSTITUCIONAL</t>
  </si>
  <si>
    <t>PREVENCIÓN Y ATENCIÓN DE DESASTRES</t>
  </si>
  <si>
    <t>AGROPECUARIO</t>
  </si>
  <si>
    <t>CULTURA</t>
  </si>
  <si>
    <t>DEPORTE Y RECREACIÓN</t>
  </si>
  <si>
    <t>DESARROLLO SOCIAL</t>
  </si>
  <si>
    <t>GRUPOS VULNERABLES</t>
  </si>
  <si>
    <t>JUSTICIA</t>
  </si>
  <si>
    <t>MUJER</t>
  </si>
  <si>
    <t>PROMOCIÓN DEL DESARROLLO</t>
  </si>
  <si>
    <t>SALUD</t>
  </si>
  <si>
    <t>MINERIA</t>
  </si>
  <si>
    <t>OTROS SERVICIOS BÁSICOS</t>
  </si>
  <si>
    <t>TRANSPORTE Y MOVILIDAD</t>
  </si>
  <si>
    <t>TURISMO</t>
  </si>
  <si>
    <t>VIAL</t>
  </si>
  <si>
    <t>VIVIENDA</t>
  </si>
  <si>
    <t>COMUNICACIONES</t>
  </si>
  <si>
    <t>DESARROLLO COMUNITARIO</t>
  </si>
  <si>
    <t>GOBIERNO</t>
  </si>
  <si>
    <t>PLAN PLURIANUAL DE INVERSIONES SECTORIAL 2016-2020</t>
  </si>
  <si>
    <t>BENEFICENCIA</t>
  </si>
  <si>
    <t>CORPORACION SOCIAL DE CUNDINAMARCA</t>
  </si>
  <si>
    <t>DESPACHO GOBERNADOR</t>
  </si>
  <si>
    <t>EPC</t>
  </si>
  <si>
    <t>ICCU</t>
  </si>
  <si>
    <t>IDACO</t>
  </si>
  <si>
    <t>IDECUT</t>
  </si>
  <si>
    <t>INDEPORTES</t>
  </si>
  <si>
    <t>SECRETARIA DE AGRICULTURA</t>
  </si>
  <si>
    <t>SECRETARIA DE COMPETITIVIDAD</t>
  </si>
  <si>
    <t>SECRETARIA DE COOPERACIÓN</t>
  </si>
  <si>
    <t>SECRETARIA DE CTeI</t>
  </si>
  <si>
    <t>SECRETARIA DE DESARROLLO SOCIAL</t>
  </si>
  <si>
    <t>SECRETARIA DE EDUCACIÓN</t>
  </si>
  <si>
    <t>SECRETARÍA DE GOBIERNO</t>
  </si>
  <si>
    <t>SECRETARIA DE HACIENDA</t>
  </si>
  <si>
    <t>SECRETARIA DE INTEGRACION REGIONAL</t>
  </si>
  <si>
    <t>SECRETARIA DE LA FUNCION PÚBLICA</t>
  </si>
  <si>
    <t>SECRETARIA DE LAS TIC</t>
  </si>
  <si>
    <t>SECRETARÍA DE MINAS Y ENERGÍA</t>
  </si>
  <si>
    <t>SECRETARIA DE PLANEACIÓN</t>
  </si>
  <si>
    <t>SECRETARIA DE PRENSA</t>
  </si>
  <si>
    <t>SECRETARIA DE SALUD</t>
  </si>
  <si>
    <t xml:space="preserve">SECRETARIA DE TRANSPORTE Y MOVILIDAD </t>
  </si>
  <si>
    <t>SECRETARIA DEL AMBIENTE</t>
  </si>
  <si>
    <t>SECRETARIA GENERAL</t>
  </si>
  <si>
    <t>SECRETARIA JURÍDICA</t>
  </si>
  <si>
    <t>UAE DE VIVIENDA</t>
  </si>
  <si>
    <t>UNIDAD DE PENSIONES</t>
  </si>
  <si>
    <t>UNIDAD DE RIESGOS Y DESASTRES</t>
  </si>
  <si>
    <t>UNIVERSIDAD DE CUNDINAMARCA</t>
  </si>
  <si>
    <t>ENTIDADES</t>
  </si>
  <si>
    <t>% PARTICIPACION SECTORIAL</t>
  </si>
  <si>
    <t>DISTRIBUCION DE RECURSOS POR ENTIDAD VIGENCIA 2016 - 2020</t>
  </si>
  <si>
    <t>CUNDINAMARCA OFERTA NATURAL EN ALIANZA POR EL AGUA</t>
  </si>
  <si>
    <t>LOS MÁS CAPACES</t>
  </si>
  <si>
    <t>VÍCTIMAS DEL CONFLLICTO ARMADO: OPORTUNIDADES PARA LA PAZ</t>
  </si>
  <si>
    <t>1. CUNDINAMARCA 2036</t>
  </si>
  <si>
    <t>2. TEJIDO SOCIAL</t>
  </si>
  <si>
    <t>3. COMPETITIVIDAD SOSTENIBLE</t>
  </si>
  <si>
    <t>4. INTEGRACIÓN Y GOBERNANZA</t>
  </si>
  <si>
    <t>Total general</t>
  </si>
  <si>
    <t>GASTO PUBLICO SOCIAL 2016-2020</t>
  </si>
  <si>
    <t>TOTAL GERENRAL</t>
  </si>
  <si>
    <t>PENSAMIENTO MATEMÁTICO Y LECTO ESCRITURA</t>
  </si>
  <si>
    <t>FAMILIA FORMADORA</t>
  </si>
  <si>
    <t>FAMILIA PROTECTORA</t>
  </si>
  <si>
    <t>JUGUEMOS JUNTOS</t>
  </si>
  <si>
    <t>FAMILIAS BIEN NUTRIDAS</t>
  </si>
  <si>
    <t>MUJERES CUNDINAMARQUESAS CON IGUALDAD DE OPORTUNIDADES</t>
  </si>
  <si>
    <t>LUCHA CONTRA LA VIOLENCIA HACIA LAS MUJERES EN CUNDINAMARCA</t>
  </si>
  <si>
    <t>TODOS POR LA VIDA</t>
  </si>
  <si>
    <t>INFANCIA CON SALUD Y NUTRICIÓN</t>
  </si>
  <si>
    <t>INFANCIA CON DESARROLLO CULTURAL, DEPORTIVO, RECREATIVO Y PARTICIPATIVO</t>
  </si>
  <si>
    <t>INFANCIA EN AMBIENTES PROTECTORES</t>
  </si>
  <si>
    <t>ADOLESCENCIA CON DESARROLLO CULTURAL, DEPORTIVO, RECREATIVO Y PARTICIPATIVO</t>
  </si>
  <si>
    <t>ADOLESCENCIA EN ABIENTES PROTECTORES</t>
  </si>
  <si>
    <t>EMBARAZO EN ADOLESCENTES</t>
  </si>
  <si>
    <t>JÓVENES CON SALUD</t>
  </si>
  <si>
    <t>JÓVENES CON DESARROLLO CULTURAL, DEPORTIVO, RECREATIVO Y PARTICIPATIVO</t>
  </si>
  <si>
    <t>JÓVENES PRODUCTIVOS Y EMPRENDEDORES</t>
  </si>
  <si>
    <t>JÓVENES LIDERAN</t>
  </si>
  <si>
    <t>ADULTEZ CON SALUD, DEPORTE Y RECREACION</t>
  </si>
  <si>
    <t>ENVEJECIMIENTO Y VEJEZ CON SALUD, RECREACION, DEPORTE Y NUTRICIÓN</t>
  </si>
  <si>
    <t>ENVEJECIMIENTO Y VEJEZ CON ATENCIÓN Y PROTECCIÓN</t>
  </si>
  <si>
    <t>DISPAPACIDAD, ATENCIÓN Y PROTECCIÓN</t>
  </si>
  <si>
    <t>PREVENCIÓN Y MITIGACIÓN</t>
  </si>
  <si>
    <t>ATENCIÓN Y ASISTENCIA</t>
  </si>
  <si>
    <t>REPARACIÓN INTEGRAL</t>
  </si>
  <si>
    <t>VERDAD Y JUSTICIA</t>
  </si>
  <si>
    <t>CUNDINAMARCA INDÍGENA</t>
  </si>
  <si>
    <t>CUNDINAMARCA AFRO</t>
  </si>
  <si>
    <t>CUNDINAMARCA ROOM</t>
  </si>
  <si>
    <t>CUNDINAMARCA MULTICOLOR</t>
  </si>
  <si>
    <t>NUEVAS REALIDADES PRESERVANDO EL PATRIMONIO</t>
  </si>
  <si>
    <t>EXPRESIONES</t>
  </si>
  <si>
    <t>CUNDINAMARCA DIVERSAMENTE CULTURAL E INCLUYENTE</t>
  </si>
  <si>
    <t>EQUIPAMENTO SOCIAL PARA EL DESARROLLO CULTURAL</t>
  </si>
  <si>
    <t>INFRAESTRUCTURA LOGISTICA Y DE TRANSPORTE</t>
  </si>
  <si>
    <t>VIDAS SEGURAS</t>
  </si>
  <si>
    <t>CUNDINAMARCA POTENCIADOR DE EMPRENDIMIENTO Y DESARROLLO EMPRESARIAL</t>
  </si>
  <si>
    <t>DESARROLLO COMPETITIVO</t>
  </si>
  <si>
    <t xml:space="preserve">GOBERNACION A LA FINCA </t>
  </si>
  <si>
    <t>CAMPO MODERNO Y CAPAZ</t>
  </si>
  <si>
    <t xml:space="preserve">FORTALECIMIENTO DE LAS CADENAS PRODUCTIVAS </t>
  </si>
  <si>
    <t xml:space="preserve">ORDENAMIENTO PRODUCTIVO </t>
  </si>
  <si>
    <t>CUNDINAMARCA LA MAS INDICADA</t>
  </si>
  <si>
    <t>CUNDINAMARCA CON TURISMO PLANIFICADO</t>
  </si>
  <si>
    <t>TURISMO COMPETITIVO Y SOSTENIBLE</t>
  </si>
  <si>
    <t>CUNDINAMARCA UN DESTINO INTERNACIONAL</t>
  </si>
  <si>
    <t>OPORTUNIDADES VERDES HACIA LA COMPETITIVIDAD</t>
  </si>
  <si>
    <t>ENTORNOS AMABLES CON TECHOS DIGNOS</t>
  </si>
  <si>
    <t>SERVICIOS PÚBLICOS PARA TODOS</t>
  </si>
  <si>
    <t>CUNDINAMARCA LIMPIA</t>
  </si>
  <si>
    <t>TODOS POR UTICA</t>
  </si>
  <si>
    <t>CULTURA DEL NUEVO LIDERAZGO</t>
  </si>
  <si>
    <t>INSTANCIAS TERRITORIALES DE PARTICIPACIÓN</t>
  </si>
  <si>
    <t>ORGANIZACIONES DE LA SOCIEDAD CIVIL (CONTROL SOCIAL, PARTICIPACIÓN CIUDADANAY CONSTRUCCIÓN DE TEJIDO SOCIAL)</t>
  </si>
  <si>
    <t>ORGANISMOS DE PARTICIPACIÓN COMUNITARIA</t>
  </si>
  <si>
    <t>ORGANIZACIONES DE LA SOCIEDAD CIVIL ( CONTROL SOCIAL, PARTICIPACIÓN CIUDADANAY CONSTRUCCIÓN DE TEJIDO SOCIAL)</t>
  </si>
  <si>
    <t>GOBERNANZA TERRITORIAL</t>
  </si>
  <si>
    <t>CUNDINAMARCA TERRITORIO SEGURO</t>
  </si>
  <si>
    <t>SERVICIO DE JUSTICIA CON ENFOQUE SISTÉMICO Y TERRITORIAL</t>
  </si>
  <si>
    <t>GARANTÍA DE DERECHOS HUMANOS Y CONVIVENCIA</t>
  </si>
  <si>
    <t>CULTURA CIUDADANA POR LA VIDA Y LA PAZ: UNIDOS PODEMOS MÁS</t>
  </si>
  <si>
    <t>DINÁMICA GLOBAL</t>
  </si>
  <si>
    <t>DINÁMICA REGIONAL</t>
  </si>
  <si>
    <t xml:space="preserve">GESTIÓN PÚBLICA EFICIENTE, MODERNA AL SERVICIO DEL CIUDADANO </t>
  </si>
  <si>
    <t>BUENAS PRÁCTICAS DE GOBIERNO</t>
  </si>
  <si>
    <t>CUNDINAMARCA, TERRITORIO LEGAL Y CON AUTORIDAD</t>
  </si>
  <si>
    <t>INFRAESTRUCTURA TIC</t>
  </si>
  <si>
    <t>APLICATIVOS PARA EL DESARROLLO</t>
  </si>
  <si>
    <t>CUNDINAMARCA EN LÍNEA</t>
  </si>
  <si>
    <t>EFICIENCIA FISCAL</t>
  </si>
  <si>
    <t>ESTADÍSTICAS Y PLATAFORMAS DE INFORMACIÓN</t>
  </si>
  <si>
    <t>SEGUIMIENTO Y EVALUACIÓN PLAN DE DESARROLLO</t>
  </si>
  <si>
    <t>TOTAL GENERAL</t>
  </si>
  <si>
    <t>CALIDAD EN LA EDUCACIÓN PARA EL NUEVO LIDERAZGO</t>
  </si>
  <si>
    <t>CUNDINAMARCA BILINGÜE</t>
  </si>
  <si>
    <t>SISTEMAS DE APRENDIZAJE INNOVADORES</t>
  </si>
  <si>
    <t>MAESTROS QUE DEJAN HUELLA</t>
  </si>
  <si>
    <t>OPCION DEVIDA: MAS EQUIDAD</t>
  </si>
  <si>
    <t>FORMACIÓN EN ÁREAS ESTRATEGICAS</t>
  </si>
  <si>
    <t>MAS Y MEJOR EDUCACIÓN</t>
  </si>
  <si>
    <t>JUNTOS POR LA PRIMERA INFANCIA.</t>
  </si>
  <si>
    <t>INSTITUCIONES EDUCATIVAS PARA EL  NUEVO LIDERAZGO</t>
  </si>
  <si>
    <t>INNOVACIÓN EDUCATIVA</t>
  </si>
  <si>
    <t>POTenciando Territorios</t>
  </si>
  <si>
    <t>MODELANDO EL TERRITORIO DEL FUTURO</t>
  </si>
  <si>
    <t>TODOS SOMOS RESILIENTES</t>
  </si>
  <si>
    <t>MÁS ORDEN, TERRITORIO SEGURO.</t>
  </si>
  <si>
    <t>ATENCIÓN OPORTUNA ANTE EL RIESGO</t>
  </si>
  <si>
    <t>PLANIFICACIÓN AMBIENTAL DEL TERRITORIO</t>
  </si>
  <si>
    <t>SEMBREMOS AGUA PARA COSECHAR VIDA</t>
  </si>
  <si>
    <t>ACCIÓN POR EL CLIMA</t>
  </si>
  <si>
    <t>ACCION VERDE</t>
  </si>
  <si>
    <t>CUNDINAMARCA BIODIVERSA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</si>
</sst>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8FFA"/>
        <bgColor indexed="64"/>
      </patternFill>
    </fill>
    <fill>
      <patternFill patternType="solid">
        <fgColor rgb="FF008FFA"/>
        <bgColor theme="4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/>
    <xf numFmtId="0" fontId="0" fillId="0" borderId="0" xfId="0" applyBorder="1" applyAlignment="1">
      <alignment horizontal="left"/>
    </xf>
    <xf numFmtId="3" fontId="0" fillId="0" borderId="0" xfId="0" applyNumberFormat="1" applyBorder="1"/>
    <xf numFmtId="3" fontId="0" fillId="0" borderId="0" xfId="0" applyNumberFormat="1" applyFont="1" applyBorder="1"/>
    <xf numFmtId="0" fontId="0" fillId="0" borderId="0" xfId="0" applyBorder="1" applyAlignment="1">
      <alignment horizontal="left" indent="1"/>
    </xf>
    <xf numFmtId="0" fontId="4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/>
    <xf numFmtId="0" fontId="0" fillId="0" borderId="0" xfId="0" applyBorder="1" applyAlignment="1">
      <alignment vertical="center" wrapText="1"/>
    </xf>
    <xf numFmtId="0" fontId="0" fillId="4" borderId="3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4" borderId="5" xfId="0" applyNumberFormat="1" applyFont="1" applyFill="1" applyBorder="1"/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9" fontId="0" fillId="0" borderId="1" xfId="0" applyNumberFormat="1" applyBorder="1"/>
    <xf numFmtId="9" fontId="0" fillId="0" borderId="0" xfId="0" applyNumberFormat="1"/>
    <xf numFmtId="0" fontId="1" fillId="4" borderId="4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64" fontId="0" fillId="0" borderId="0" xfId="0" applyNumberFormat="1"/>
    <xf numFmtId="10" fontId="1" fillId="4" borderId="6" xfId="0" applyNumberFormat="1" applyFont="1" applyFill="1" applyBorder="1"/>
    <xf numFmtId="0" fontId="0" fillId="6" borderId="0" xfId="0" applyFill="1"/>
    <xf numFmtId="0" fontId="3" fillId="6" borderId="0" xfId="0" applyFont="1" applyFill="1"/>
    <xf numFmtId="3" fontId="0" fillId="6" borderId="0" xfId="0" applyNumberFormat="1" applyFill="1"/>
    <xf numFmtId="0" fontId="0" fillId="0" borderId="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3" fontId="4" fillId="0" borderId="0" xfId="0" applyNumberFormat="1" applyFont="1"/>
    <xf numFmtId="0" fontId="4" fillId="0" borderId="0" xfId="0" applyFont="1"/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0" fontId="6" fillId="0" borderId="0" xfId="0" applyFont="1" applyAlignment="1">
      <alignment horizontal="justify" vertical="justify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justify" wrapText="1"/>
    </xf>
  </cellXfs>
  <cellStyles count="1">
    <cellStyle name="Normal" xfId="0" builtinId="0"/>
  </cellStyles>
  <dxfs count="11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1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rgb="FF008FFA"/>
        </patternFill>
      </fill>
      <alignment horizontal="center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justify" vertical="justify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justify" vertical="justify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justify" vertical="justify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justify" vertical="justify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8FFA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8FFA"/>
      <color rgb="FF47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400">
                <a:solidFill>
                  <a:schemeClr val="tx1"/>
                </a:solidFill>
              </a:rPr>
              <a:t>PARTICIPACION POR EJES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728391682178799E-2"/>
          <c:y val="0.11268892794376098"/>
          <c:w val="0.95654321663564235"/>
          <c:h val="0.8873110720562390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-3.0871425158522384E-2"/>
                  <c:y val="-0.2939519994095641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32839267760977"/>
                  <c:y val="-2.6712425445940522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39256562378683"/>
                      <c:h val="5.2032898348163423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1.2731095521556055E-2"/>
                  <c:y val="-0.20400260160801517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126129814153041"/>
                  <c:y val="3.2307912301823422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EJES!$A$41:$A$44</c:f>
              <c:strCache>
                <c:ptCount val="4"/>
                <c:pt idx="0">
                  <c:v>CUNDINAMARCA 2036</c:v>
                </c:pt>
                <c:pt idx="1">
                  <c:v>TEJIDO SOCIAL</c:v>
                </c:pt>
                <c:pt idx="2">
                  <c:v>COMPETITIVIDAD SOSTENIBLE</c:v>
                </c:pt>
                <c:pt idx="3">
                  <c:v>INTEGRACIÓN Y GOBERNANZA</c:v>
                </c:pt>
              </c:strCache>
            </c:strRef>
          </c:cat>
          <c:val>
            <c:numRef>
              <c:f>EJES!$B$41:$B$44</c:f>
              <c:numCache>
                <c:formatCode>0%</c:formatCode>
                <c:ptCount val="4"/>
                <c:pt idx="0">
                  <c:v>0.46880235435899231</c:v>
                </c:pt>
                <c:pt idx="1">
                  <c:v>0.1561438128706206</c:v>
                </c:pt>
                <c:pt idx="2">
                  <c:v>0.3134811351402535</c:v>
                </c:pt>
                <c:pt idx="3">
                  <c:v>6.1572697630133531E-2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PARTICIPACION POR EJES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-2.4163646210890305E-5"/>
                  <c:y val="-6.8814019307977772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gradFill flip="none" rotWithShape="1">
                    <a:gsLst>
                      <a:gs pos="0">
                        <a:schemeClr val="accent2">
                          <a:lumMod val="5000"/>
                          <a:lumOff val="95000"/>
                        </a:schemeClr>
                      </a:gs>
                      <a:gs pos="74000">
                        <a:schemeClr val="accent2">
                          <a:lumMod val="45000"/>
                          <a:lumOff val="55000"/>
                        </a:schemeClr>
                      </a:gs>
                      <a:gs pos="83000">
                        <a:schemeClr val="accent2">
                          <a:lumMod val="45000"/>
                          <a:lumOff val="55000"/>
                        </a:schemeClr>
                      </a:gs>
                      <a:gs pos="100000">
                        <a:schemeClr val="accent2">
                          <a:lumMod val="30000"/>
                          <a:lumOff val="70000"/>
                        </a:schemeClr>
                      </a:gs>
                    </a:gsLst>
                    <a:lin ang="5400000" scaled="1"/>
                    <a:tileRect/>
                  </a:gradFill>
                  <a:round/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  <a:softEdge rad="1092200"/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524001166520853"/>
                  <c:y val="-4.0360845316331953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gradFill flip="none" rotWithShape="1">
                    <a:gsLst>
                      <a:gs pos="0">
                        <a:schemeClr val="accent2">
                          <a:lumMod val="5000"/>
                          <a:lumOff val="95000"/>
                        </a:schemeClr>
                      </a:gs>
                      <a:gs pos="74000">
                        <a:schemeClr val="accent2">
                          <a:lumMod val="45000"/>
                          <a:lumOff val="55000"/>
                        </a:schemeClr>
                      </a:gs>
                      <a:gs pos="83000">
                        <a:schemeClr val="accent2">
                          <a:lumMod val="45000"/>
                          <a:lumOff val="55000"/>
                        </a:schemeClr>
                      </a:gs>
                      <a:gs pos="100000">
                        <a:schemeClr val="accent2">
                          <a:lumMod val="30000"/>
                          <a:lumOff val="70000"/>
                        </a:schemeClr>
                      </a:gs>
                    </a:gsLst>
                    <a:lin ang="5400000" scaled="1"/>
                    <a:tileRect/>
                  </a:gradFill>
                  <a:round/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  <a:softEdge rad="1092200"/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612526346758682E-2"/>
                  <c:y val="0.13244968785436081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gradFill flip="none" rotWithShape="1">
                    <a:gsLst>
                      <a:gs pos="0">
                        <a:schemeClr val="accent2">
                          <a:lumMod val="5000"/>
                          <a:lumOff val="95000"/>
                        </a:schemeClr>
                      </a:gs>
                      <a:gs pos="74000">
                        <a:schemeClr val="accent2">
                          <a:lumMod val="45000"/>
                          <a:lumOff val="55000"/>
                        </a:schemeClr>
                      </a:gs>
                      <a:gs pos="83000">
                        <a:schemeClr val="accent2">
                          <a:lumMod val="45000"/>
                          <a:lumOff val="55000"/>
                        </a:schemeClr>
                      </a:gs>
                      <a:gs pos="100000">
                        <a:schemeClr val="accent2">
                          <a:lumMod val="30000"/>
                          <a:lumOff val="70000"/>
                        </a:schemeClr>
                      </a:gs>
                    </a:gsLst>
                    <a:lin ang="5400000" scaled="1"/>
                    <a:tileRect/>
                  </a:gradFill>
                  <a:round/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  <a:softEdge rad="1092200"/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3999300087489064"/>
                  <c:y val="0.11315449370452346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gradFill flip="none" rotWithShape="1">
                    <a:gsLst>
                      <a:gs pos="0">
                        <a:schemeClr val="accent2">
                          <a:lumMod val="5000"/>
                          <a:lumOff val="95000"/>
                        </a:schemeClr>
                      </a:gs>
                      <a:gs pos="74000">
                        <a:schemeClr val="accent2">
                          <a:lumMod val="45000"/>
                          <a:lumOff val="55000"/>
                        </a:schemeClr>
                      </a:gs>
                      <a:gs pos="83000">
                        <a:schemeClr val="accent2">
                          <a:lumMod val="45000"/>
                          <a:lumOff val="55000"/>
                        </a:schemeClr>
                      </a:gs>
                      <a:gs pos="100000">
                        <a:schemeClr val="accent2">
                          <a:lumMod val="30000"/>
                          <a:lumOff val="70000"/>
                        </a:schemeClr>
                      </a:gs>
                    </a:gsLst>
                    <a:lin ang="5400000" scaled="1"/>
                    <a:tileRect/>
                  </a:gradFill>
                  <a:round/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  <a:softEdge rad="1092200"/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gradFill flip="none" rotWithShape="1">
                  <a:gsLst>
                    <a:gs pos="0">
                      <a:schemeClr val="accent2">
                        <a:lumMod val="5000"/>
                        <a:lumOff val="95000"/>
                      </a:schemeClr>
                    </a:gs>
                    <a:gs pos="74000">
                      <a:schemeClr val="accent2">
                        <a:lumMod val="45000"/>
                        <a:lumOff val="55000"/>
                      </a:schemeClr>
                    </a:gs>
                    <a:gs pos="83000">
                      <a:schemeClr val="accent2">
                        <a:lumMod val="45000"/>
                        <a:lumOff val="55000"/>
                      </a:schemeClr>
                    </a:gs>
                    <a:gs pos="100000">
                      <a:schemeClr val="accent2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  <a:softEdge rad="1092200"/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EJES!$A$12:$A$15</c:f>
              <c:strCache>
                <c:ptCount val="4"/>
                <c:pt idx="0">
                  <c:v>CUNDINAMARCA 2036</c:v>
                </c:pt>
                <c:pt idx="1">
                  <c:v>TEJIDO SOCIAL</c:v>
                </c:pt>
                <c:pt idx="2">
                  <c:v>COMPETITIVIDAD SOSTENIBLE</c:v>
                </c:pt>
                <c:pt idx="3">
                  <c:v>INTEGRACIÓN Y GOBERNANZA</c:v>
                </c:pt>
              </c:strCache>
            </c:strRef>
          </c:cat>
          <c:val>
            <c:numRef>
              <c:f>EJES!$B$12:$B$15</c:f>
              <c:numCache>
                <c:formatCode>0%</c:formatCode>
                <c:ptCount val="4"/>
                <c:pt idx="0">
                  <c:v>0.46880235435899231</c:v>
                </c:pt>
                <c:pt idx="1">
                  <c:v>0.1561438128706206</c:v>
                </c:pt>
                <c:pt idx="2">
                  <c:v>0.3134811351402535</c:v>
                </c:pt>
                <c:pt idx="3">
                  <c:v>6.1572697630133531E-2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6350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847724</xdr:colOff>
      <xdr:row>70</xdr:row>
      <xdr:rowOff>95250</xdr:rowOff>
    </xdr:from>
    <xdr:to>
      <xdr:col>8</xdr:col>
      <xdr:colOff>228600</xdr:colOff>
      <xdr:row>98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914400</xdr:colOff>
      <xdr:row>10</xdr:row>
      <xdr:rowOff>61911</xdr:rowOff>
    </xdr:from>
    <xdr:to>
      <xdr:col>13</xdr:col>
      <xdr:colOff>571499</xdr:colOff>
      <xdr:row>32</xdr:row>
      <xdr:rowOff>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" name="Tabla8" displayName="Tabla8" ref="A4:G13" totalsRowShown="0" headerRowDxfId="113">
  <tableColumns count="7">
    <tableColumn id="1" name="PROGRAMAS" dataDxfId="112"/>
    <tableColumn id="2" name="2016" dataDxfId="111"/>
    <tableColumn id="3" name="2017" dataDxfId="110"/>
    <tableColumn id="4" name="2018" dataDxfId="109"/>
    <tableColumn id="5" name="2019" dataDxfId="108"/>
    <tableColumn id="6" name="2020" dataDxfId="107"/>
    <tableColumn id="7" name="TOTAL " dataDxfId="106"/>
  </tableColumns>
  <tableStyleInfo name="TableStyleMedium13" showFirstColumn="0" showLastColumn="0" showRowStripes="1" showColumnStripes="0"/>
</table>
</file>

<file path=xl/tables/table10.xml><?xml version="1.0" encoding="utf-8"?>
<table xmlns="http://schemas.openxmlformats.org/spreadsheetml/2006/main" id="12" name="Tabla12" displayName="Tabla12" ref="A4:G47" totalsRowShown="0" headerRowDxfId="41" headerRowBorderDxfId="40">
  <tableColumns count="7">
    <tableColumn id="1" name="EJES/PROGRAMAS" dataDxfId="39"/>
    <tableColumn id="2" name="CENTRAL " dataDxfId="38"/>
    <tableColumn id="3" name="SGP " dataDxfId="37"/>
    <tableColumn id="4" name="SGR " dataDxfId="36"/>
    <tableColumn id="5" name="DESCENTRALIZADO " dataDxfId="35"/>
    <tableColumn id="6" name="OTROS " dataDxfId="34"/>
    <tableColumn id="7" name="TOTAL " dataDxfId="33"/>
  </tableColumns>
  <tableStyleInfo name="TableStyleMedium13" showFirstColumn="0" showLastColumn="0" showRowStripes="1" showColumnStripes="0"/>
</table>
</file>

<file path=xl/tables/table11.xml><?xml version="1.0" encoding="utf-8"?>
<table xmlns="http://schemas.openxmlformats.org/spreadsheetml/2006/main" id="13" name="Tabla1214" displayName="Tabla1214" ref="A4:G50" totalsRowShown="0" headerRowDxfId="32">
  <tableColumns count="7">
    <tableColumn id="1" name="EJE / SECTOR" dataDxfId="31"/>
    <tableColumn id="2" name="CENTRAL" dataDxfId="30"/>
    <tableColumn id="3" name="SGP" dataDxfId="29"/>
    <tableColumn id="4" name="SGR" dataDxfId="28"/>
    <tableColumn id="5" name="DESCENTRALIZADO" dataDxfId="27"/>
    <tableColumn id="6" name="OTROS" dataDxfId="26"/>
    <tableColumn id="7" name="TOTAL" dataDxfId="25"/>
  </tableColumns>
  <tableStyleInfo name="TableStyleMedium13" showFirstColumn="0" showLastColumn="0" showRowStripes="1" showColumnStripes="0"/>
</table>
</file>

<file path=xl/tables/table12.xml><?xml version="1.0" encoding="utf-8"?>
<table xmlns="http://schemas.openxmlformats.org/spreadsheetml/2006/main" id="1" name="Tabla112" displayName="Tabla112" ref="A3:H34" totalsRowShown="0" headerRowDxfId="24">
  <tableColumns count="8">
    <tableColumn id="1" name="ENTIDADES" dataDxfId="23"/>
    <tableColumn id="2" name="2016" dataDxfId="22"/>
    <tableColumn id="3" name="2017" dataDxfId="21"/>
    <tableColumn id="4" name="2018" dataDxfId="20"/>
    <tableColumn id="5" name="2019" dataDxfId="19"/>
    <tableColumn id="6" name="2020" dataDxfId="18"/>
    <tableColumn id="7" name="TOTAL " dataDxfId="17"/>
    <tableColumn id="8" name="% PARTICIPACION SECTORIAL" dataDxfId="16">
      <calculatedColumnFormula>+Tabla112[[#This Row],[TOTAL ]]/G$36</calculatedColumnFormula>
    </tableColumn>
  </tableColumns>
  <tableStyleInfo name="TableStyleMedium13" showFirstColumn="0" showLastColumn="0" showRowStripes="1" showColumnStripes="0"/>
</table>
</file>

<file path=xl/tables/table13.xml><?xml version="1.0" encoding="utf-8"?>
<table xmlns="http://schemas.openxmlformats.org/spreadsheetml/2006/main" id="2" name="Tabla12143" displayName="Tabla12143" ref="A4:G46" totalsRowShown="0" headerRowDxfId="15">
  <tableColumns count="7">
    <tableColumn id="1" name="EJE / SECTOR" dataDxfId="14"/>
    <tableColumn id="2" name="CENTRAL" dataDxfId="13"/>
    <tableColumn id="3" name="SGP" dataDxfId="12"/>
    <tableColumn id="4" name="SGR" dataDxfId="11"/>
    <tableColumn id="5" name="DESCENTRALIZADO" dataDxfId="10"/>
    <tableColumn id="6" name="OTROS" dataDxfId="9"/>
    <tableColumn id="7" name="TOTAL" dataDxfId="8"/>
  </tableColumns>
  <tableStyleInfo name="TableStyleMedium13" showFirstColumn="0" showLastColumn="0" showRowStripes="1" showColumnStripes="0"/>
</table>
</file>

<file path=xl/tables/table14.xml><?xml version="1.0" encoding="utf-8"?>
<table xmlns="http://schemas.openxmlformats.org/spreadsheetml/2006/main" id="3" name="Tabla12144" displayName="Tabla12144" ref="A4:G28" totalsRowShown="0" headerRowDxfId="7">
  <sortState ref="A5:G50">
    <sortCondition ref="A5"/>
  </sortState>
  <tableColumns count="7">
    <tableColumn id="1" name="EJE / SECTOR" dataDxfId="6"/>
    <tableColumn id="2" name="CENTRAL" dataDxfId="5"/>
    <tableColumn id="3" name="SGP" dataDxfId="4"/>
    <tableColumn id="4" name="SGR" dataDxfId="3"/>
    <tableColumn id="5" name="DESCENTRALIZADO" dataDxfId="2"/>
    <tableColumn id="6" name="OTROS" dataDxfId="1"/>
    <tableColumn id="7" name="TOTAL" dataDxfId="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6" name="Tabla87" displayName="Tabla87" ref="A4:G34" totalsRowShown="0" headerRowDxfId="105">
  <tableColumns count="7">
    <tableColumn id="1" name="PROGRAMAS" dataDxfId="104"/>
    <tableColumn id="2" name="2016" dataDxfId="103"/>
    <tableColumn id="3" name="2017" dataDxfId="102"/>
    <tableColumn id="4" name="2018" dataDxfId="101"/>
    <tableColumn id="5" name="2019" dataDxfId="100"/>
    <tableColumn id="6" name="2020" dataDxfId="99"/>
    <tableColumn id="7" name="TOTAL " dataDxfId="98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5" name="Tabla96" displayName="Tabla96" ref="A4:G18" totalsRowShown="0" headerRowDxfId="97">
  <tableColumns count="7">
    <tableColumn id="1" name="PROGRAMAS" dataDxfId="96"/>
    <tableColumn id="2" name="2016" dataDxfId="95"/>
    <tableColumn id="3" name="2017" dataDxfId="94"/>
    <tableColumn id="4" name="2018" dataDxfId="93"/>
    <tableColumn id="5" name="2019" dataDxfId="92"/>
    <tableColumn id="6" name="2020" dataDxfId="91"/>
    <tableColumn id="8" name="TOTAL" dataDxfId="90">
      <calculatedColumnFormula>SUM(Tabla96[[#This Row],[2016]:[2020]])</calculatedColumn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9" name="Tabla9" displayName="Tabla9" ref="A4:G51" totalsRowShown="0" headerRowDxfId="89">
  <tableColumns count="7">
    <tableColumn id="1" name="PROGRAMAS" dataDxfId="88"/>
    <tableColumn id="2" name="2016" dataDxfId="87"/>
    <tableColumn id="3" name="2017" dataDxfId="86"/>
    <tableColumn id="4" name="2018" dataDxfId="85"/>
    <tableColumn id="5" name="2019" dataDxfId="84"/>
    <tableColumn id="6" name="2020" dataDxfId="83"/>
    <tableColumn id="8" name="TOTAL" dataDxfId="82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14" name="Tabla1015" displayName="Tabla1015" ref="A4:G13" totalsRowShown="0" headerRowDxfId="81">
  <tableColumns count="7">
    <tableColumn id="1" name="PROGRAMAS" dataDxfId="80"/>
    <tableColumn id="2" name="2016" dataDxfId="79"/>
    <tableColumn id="3" name="2017" dataDxfId="78"/>
    <tableColumn id="4" name="2018" dataDxfId="77"/>
    <tableColumn id="5" name="2019" dataDxfId="76"/>
    <tableColumn id="6" name="2020" dataDxfId="75"/>
    <tableColumn id="7" name="TOTAL " dataDxfId="74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10" name="Tabla10" displayName="Tabla10" ref="A4:G30" totalsRowShown="0" headerRowDxfId="73">
  <tableColumns count="7">
    <tableColumn id="1" name="PROGRAMAS" dataDxfId="72"/>
    <tableColumn id="2" name="2016" dataDxfId="71"/>
    <tableColumn id="3" name="2017" dataDxfId="70"/>
    <tableColumn id="4" name="2018" dataDxfId="69"/>
    <tableColumn id="5" name="2019" dataDxfId="68"/>
    <tableColumn id="6" name="2020" dataDxfId="67"/>
    <tableColumn id="7" name="TOTAL " dataDxfId="66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15" name="Tabla1116" displayName="Tabla1116" ref="A4:G14" totalsRowShown="0" headerRowDxfId="65">
  <tableColumns count="7">
    <tableColumn id="1" name="PROGRAMAS" dataDxfId="64"/>
    <tableColumn id="2" name="2016" dataDxfId="63"/>
    <tableColumn id="3" name="2017" dataDxfId="62"/>
    <tableColumn id="4" name="2018" dataDxfId="61"/>
    <tableColumn id="5" name="2019" dataDxfId="60"/>
    <tableColumn id="6" name="2020" dataDxfId="59"/>
    <tableColumn id="7" name="TOTAL " dataDxfId="58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id="11" name="Tabla11" displayName="Tabla11" ref="A4:G35" totalsRowShown="0" headerRowDxfId="57">
  <tableColumns count="7">
    <tableColumn id="1" name="PROGRAMAS" dataDxfId="56"/>
    <tableColumn id="2" name="2016" dataDxfId="55"/>
    <tableColumn id="3" name="2017" dataDxfId="54"/>
    <tableColumn id="4" name="2018" dataDxfId="53"/>
    <tableColumn id="5" name="2019" dataDxfId="52"/>
    <tableColumn id="6" name="2020" dataDxfId="51"/>
    <tableColumn id="7" name="TOTAL " dataDxfId="50"/>
  </tableColumns>
  <tableStyleInfo name="TableStyleMedium13" showFirstColumn="0" showLastColumn="0" showRowStripes="1" showColumnStripes="0"/>
</table>
</file>

<file path=xl/tables/table9.xml><?xml version="1.0" encoding="utf-8"?>
<table xmlns="http://schemas.openxmlformats.org/spreadsheetml/2006/main" id="7" name="Tabla7" displayName="Tabla7" ref="A3:G8" totalsRowShown="0" headerRowDxfId="49">
  <tableColumns count="7">
    <tableColumn id="1" name="EJES" dataDxfId="48"/>
    <tableColumn id="2" name="2016" dataDxfId="47"/>
    <tableColumn id="3" name="2017" dataDxfId="46"/>
    <tableColumn id="4" name="2018" dataDxfId="45"/>
    <tableColumn id="5" name="2019" dataDxfId="44"/>
    <tableColumn id="6" name="2020" dataDxfId="43"/>
    <tableColumn id="7" name="TOTAL " dataDxfId="4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C13" sqref="C13"/>
    </sheetView>
  </sheetViews>
  <sheetFormatPr baseColWidth="10" defaultRowHeight="15" x14ac:dyDescent="0.25"/>
  <cols>
    <col min="1" max="1" width="42.28515625" bestFit="1" customWidth="1"/>
    <col min="2" max="7" width="15.7109375" customWidth="1"/>
  </cols>
  <sheetData>
    <row r="1" spans="1:18" ht="21" x14ac:dyDescent="0.35">
      <c r="A1" s="51" t="s">
        <v>0</v>
      </c>
      <c r="B1" s="51"/>
      <c r="C1" s="51"/>
      <c r="D1" s="51"/>
      <c r="E1" s="51"/>
      <c r="F1" s="51"/>
      <c r="G1" s="51"/>
    </row>
    <row r="2" spans="1:18" ht="21" x14ac:dyDescent="0.35">
      <c r="A2" s="51" t="s">
        <v>2</v>
      </c>
      <c r="B2" s="51"/>
      <c r="C2" s="51"/>
      <c r="D2" s="51"/>
      <c r="E2" s="51"/>
      <c r="F2" s="51"/>
      <c r="G2" s="51"/>
    </row>
    <row r="3" spans="1:18" x14ac:dyDescent="0.25">
      <c r="G3" s="3" t="s">
        <v>58</v>
      </c>
    </row>
    <row r="4" spans="1:18" ht="26.25" customHeight="1" x14ac:dyDescent="0.25">
      <c r="A4" s="9" t="s">
        <v>46</v>
      </c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52</v>
      </c>
    </row>
    <row r="5" spans="1:18" x14ac:dyDescent="0.25">
      <c r="A5" s="7" t="s">
        <v>7</v>
      </c>
      <c r="B5" s="5">
        <v>3503</v>
      </c>
      <c r="C5" s="5">
        <v>7261.186514</v>
      </c>
      <c r="D5" s="5">
        <v>5823.7067450000004</v>
      </c>
      <c r="E5" s="5">
        <v>8432.6466739999996</v>
      </c>
      <c r="F5" s="5">
        <v>5400</v>
      </c>
      <c r="G5" s="5">
        <v>30420.539933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7" t="s">
        <v>8</v>
      </c>
      <c r="B6" s="5">
        <v>7117.36</v>
      </c>
      <c r="C6" s="5">
        <v>8127.58</v>
      </c>
      <c r="D6" s="5">
        <v>9109.67</v>
      </c>
      <c r="E6" s="5">
        <v>11594.87</v>
      </c>
      <c r="F6" s="5">
        <v>7150</v>
      </c>
      <c r="G6" s="5">
        <v>43099.48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7" t="s">
        <v>9</v>
      </c>
      <c r="B7" s="5">
        <v>41637.300756999997</v>
      </c>
      <c r="C7" s="5">
        <v>57011.519520000002</v>
      </c>
      <c r="D7" s="5">
        <v>67983.495895</v>
      </c>
      <c r="E7" s="5">
        <v>106856.75807500001</v>
      </c>
      <c r="F7" s="5">
        <v>51459.044689000002</v>
      </c>
      <c r="G7" s="5">
        <v>324948.11893599998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7" t="s">
        <v>10</v>
      </c>
      <c r="B8" s="5">
        <v>769483.93731973344</v>
      </c>
      <c r="C8" s="5">
        <v>766739.97947978682</v>
      </c>
      <c r="D8" s="5">
        <v>802898.15420408151</v>
      </c>
      <c r="E8" s="5">
        <v>849705.16136135685</v>
      </c>
      <c r="F8" s="5">
        <v>728948.43825166149</v>
      </c>
      <c r="G8" s="5">
        <v>3917775.6706166212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7" t="s">
        <v>11</v>
      </c>
      <c r="B9" s="5">
        <v>16264.066666666666</v>
      </c>
      <c r="C9" s="5">
        <v>2771.9333333333334</v>
      </c>
      <c r="D9" s="5">
        <v>8717.3333333333339</v>
      </c>
      <c r="E9" s="5">
        <v>1435.4666666666667</v>
      </c>
      <c r="F9" s="5">
        <v>219.2</v>
      </c>
      <c r="G9" s="5">
        <v>29408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7" t="s">
        <v>12</v>
      </c>
      <c r="B10" s="5">
        <v>11330.856</v>
      </c>
      <c r="C10" s="5">
        <v>8600</v>
      </c>
      <c r="D10" s="5">
        <v>11750</v>
      </c>
      <c r="E10" s="5">
        <v>8900</v>
      </c>
      <c r="F10" s="5">
        <v>1000</v>
      </c>
      <c r="G10" s="5">
        <v>41580.856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7" t="s">
        <v>13</v>
      </c>
      <c r="B11" s="5">
        <v>5981.0247828695647</v>
      </c>
      <c r="C11" s="5">
        <v>6684.1456529999996</v>
      </c>
      <c r="D11" s="5">
        <v>10018.190001999999</v>
      </c>
      <c r="E11" s="5">
        <v>9909.1908701286957</v>
      </c>
      <c r="F11" s="5">
        <v>4484.9532337839501</v>
      </c>
      <c r="G11" s="5">
        <v>37077.504541782211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0" x14ac:dyDescent="0.25">
      <c r="A12" s="34" t="s">
        <v>126</v>
      </c>
      <c r="B12" s="5">
        <v>16814.438349965221</v>
      </c>
      <c r="C12" s="5">
        <v>46146.065699999999</v>
      </c>
      <c r="D12" s="5">
        <v>23384.24650045051</v>
      </c>
      <c r="E12" s="5">
        <v>18518.856100000001</v>
      </c>
      <c r="F12" s="5">
        <v>14220.107373388737</v>
      </c>
      <c r="G12" s="5">
        <v>119083.71402380445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0.25" customHeight="1" x14ac:dyDescent="0.25">
      <c r="A13" s="9" t="s">
        <v>1</v>
      </c>
      <c r="B13" s="11">
        <f t="shared" ref="B13:G13" si="0">SUM(B5:B12)</f>
        <v>872131.98387623497</v>
      </c>
      <c r="C13" s="11">
        <f t="shared" si="0"/>
        <v>903342.41020012018</v>
      </c>
      <c r="D13" s="11">
        <f t="shared" si="0"/>
        <v>939684.79667986534</v>
      </c>
      <c r="E13" s="11">
        <f t="shared" si="0"/>
        <v>1015352.9497471522</v>
      </c>
      <c r="F13" s="11">
        <f t="shared" si="0"/>
        <v>812881.74354783411</v>
      </c>
      <c r="G13" s="11">
        <f t="shared" si="0"/>
        <v>4543393.8840512075</v>
      </c>
      <c r="I13" s="1"/>
      <c r="J13" s="1"/>
      <c r="K13" s="1"/>
      <c r="L13" s="1"/>
      <c r="M13" s="1"/>
      <c r="N13" s="1"/>
      <c r="O13" s="1"/>
    </row>
    <row r="15" spans="1:18" x14ac:dyDescent="0.25">
      <c r="B15" t="s">
        <v>4</v>
      </c>
    </row>
    <row r="28" spans="2:2" x14ac:dyDescent="0.25">
      <c r="B28" s="5" t="s">
        <v>4</v>
      </c>
    </row>
  </sheetData>
  <mergeCells count="2">
    <mergeCell ref="A2:G2"/>
    <mergeCell ref="A1:G1"/>
  </mergeCells>
  <pageMargins left="0.7" right="0.34" top="0.75" bottom="0.75" header="0.3" footer="0.3"/>
  <pageSetup scale="9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7"/>
  <sheetViews>
    <sheetView workbookViewId="0">
      <pane ySplit="4" topLeftCell="A32" activePane="bottomLeft" state="frozen"/>
      <selection activeCell="F13" sqref="F13"/>
      <selection pane="bottomLeft" activeCell="G47" sqref="G47"/>
    </sheetView>
  </sheetViews>
  <sheetFormatPr baseColWidth="10" defaultRowHeight="15" x14ac:dyDescent="0.25"/>
  <cols>
    <col min="1" max="1" width="61.140625" customWidth="1"/>
    <col min="2" max="7" width="20.7109375" customWidth="1"/>
    <col min="8" max="8" width="16.42578125" style="1" bestFit="1" customWidth="1"/>
  </cols>
  <sheetData>
    <row r="2" spans="1:21" ht="21" x14ac:dyDescent="0.35">
      <c r="A2" s="51" t="s">
        <v>0</v>
      </c>
      <c r="B2" s="51"/>
      <c r="C2" s="51"/>
      <c r="D2" s="51"/>
      <c r="E2" s="51"/>
      <c r="F2" s="51"/>
      <c r="G2" s="51"/>
    </row>
    <row r="3" spans="1:21" x14ac:dyDescent="0.25">
      <c r="G3" s="3" t="s">
        <v>58</v>
      </c>
    </row>
    <row r="4" spans="1:21" ht="29.25" customHeight="1" x14ac:dyDescent="0.25">
      <c r="A4" s="8" t="s">
        <v>65</v>
      </c>
      <c r="B4" s="8" t="s">
        <v>47</v>
      </c>
      <c r="C4" s="8" t="s">
        <v>48</v>
      </c>
      <c r="D4" s="8" t="s">
        <v>49</v>
      </c>
      <c r="E4" s="8" t="s">
        <v>50</v>
      </c>
      <c r="F4" s="8" t="s">
        <v>51</v>
      </c>
      <c r="G4" s="8" t="s">
        <v>52</v>
      </c>
    </row>
    <row r="5" spans="1:21" x14ac:dyDescent="0.25">
      <c r="A5" s="19" t="s">
        <v>42</v>
      </c>
      <c r="B5" s="20">
        <v>619076.51591338695</v>
      </c>
      <c r="C5" s="20">
        <v>3050608.0156728588</v>
      </c>
      <c r="D5" s="20">
        <v>248858.14132390724</v>
      </c>
      <c r="E5" s="20">
        <v>0</v>
      </c>
      <c r="F5" s="20">
        <v>624851.21114105417</v>
      </c>
      <c r="G5" s="20">
        <v>4543393.8840512084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2" t="s">
        <v>7</v>
      </c>
      <c r="B6" s="1">
        <v>28110.539933</v>
      </c>
      <c r="C6" s="1">
        <v>0</v>
      </c>
      <c r="D6" s="1">
        <v>2310</v>
      </c>
      <c r="E6" s="1">
        <v>0</v>
      </c>
      <c r="F6" s="1">
        <v>0</v>
      </c>
      <c r="G6" s="1">
        <v>30420.539933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2" t="s">
        <v>8</v>
      </c>
      <c r="B7" s="1">
        <v>38299.480000000003</v>
      </c>
      <c r="C7" s="1">
        <v>0</v>
      </c>
      <c r="D7" s="1">
        <v>4800</v>
      </c>
      <c r="E7" s="1">
        <v>0</v>
      </c>
      <c r="F7" s="1">
        <v>0</v>
      </c>
      <c r="G7" s="1">
        <v>43099.48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2" t="s">
        <v>9</v>
      </c>
      <c r="B8" s="1">
        <v>256060.62988699999</v>
      </c>
      <c r="C8" s="1">
        <v>0</v>
      </c>
      <c r="D8" s="1">
        <v>4818</v>
      </c>
      <c r="E8" s="1">
        <v>0</v>
      </c>
      <c r="F8" s="1">
        <v>64069.489049000003</v>
      </c>
      <c r="G8" s="1">
        <v>324948.11893599998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2" t="s">
        <v>10</v>
      </c>
      <c r="B9" s="1">
        <v>167071.9554762</v>
      </c>
      <c r="C9" s="1">
        <v>3041408.2215782246</v>
      </c>
      <c r="D9" s="1">
        <v>173648.24684600002</v>
      </c>
      <c r="E9" s="1">
        <v>0</v>
      </c>
      <c r="F9" s="1">
        <v>535647.24671619607</v>
      </c>
      <c r="G9" s="1">
        <v>3917775.6706166212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2" t="s">
        <v>11</v>
      </c>
      <c r="B10" s="1">
        <v>0</v>
      </c>
      <c r="C10" s="1">
        <v>0</v>
      </c>
      <c r="D10" s="1">
        <v>29408</v>
      </c>
      <c r="E10" s="1">
        <v>0</v>
      </c>
      <c r="F10" s="1">
        <v>0</v>
      </c>
      <c r="G10" s="1">
        <v>29408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2" t="s">
        <v>12</v>
      </c>
      <c r="B11" s="1">
        <v>20580.856</v>
      </c>
      <c r="C11" s="1">
        <v>0</v>
      </c>
      <c r="D11" s="1">
        <v>21000</v>
      </c>
      <c r="E11" s="1">
        <v>0</v>
      </c>
      <c r="F11" s="1">
        <v>0</v>
      </c>
      <c r="G11" s="1">
        <v>41580.856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2" t="s">
        <v>13</v>
      </c>
      <c r="B12" s="1">
        <v>33943.029165924025</v>
      </c>
      <c r="C12" s="1">
        <v>0</v>
      </c>
      <c r="D12" s="1">
        <v>0</v>
      </c>
      <c r="E12" s="1">
        <v>0</v>
      </c>
      <c r="F12" s="1">
        <v>3134.4753758581819</v>
      </c>
      <c r="G12" s="1">
        <v>37077.504541782211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2" t="s">
        <v>126</v>
      </c>
      <c r="B13" s="1">
        <v>75010.025451263005</v>
      </c>
      <c r="C13" s="1">
        <v>9199.7940946342278</v>
      </c>
      <c r="D13" s="1">
        <v>12873.894477907226</v>
      </c>
      <c r="E13" s="1">
        <v>0</v>
      </c>
      <c r="F13" s="1">
        <v>22000</v>
      </c>
      <c r="G13" s="1">
        <v>119083.71402380445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9" t="s">
        <v>43</v>
      </c>
      <c r="B14" s="20">
        <v>875679.44079846458</v>
      </c>
      <c r="C14" s="20">
        <v>221017.74172772365</v>
      </c>
      <c r="D14" s="20">
        <v>17450</v>
      </c>
      <c r="E14" s="20">
        <v>348130.234799425</v>
      </c>
      <c r="F14" s="20">
        <v>50988.96846041645</v>
      </c>
      <c r="G14" s="20">
        <v>1513266.3857860297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2" t="s">
        <v>14</v>
      </c>
      <c r="B15" s="1">
        <v>664716.20752276073</v>
      </c>
      <c r="C15" s="1">
        <v>199992.36349021393</v>
      </c>
      <c r="D15" s="1">
        <v>0</v>
      </c>
      <c r="E15" s="1">
        <v>204631.69433999999</v>
      </c>
      <c r="F15" s="1">
        <v>30302.946279040447</v>
      </c>
      <c r="G15" s="1">
        <v>1099643.2116320152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2" t="s">
        <v>15</v>
      </c>
      <c r="B16" s="1">
        <v>11754.225399999999</v>
      </c>
      <c r="C16" s="1">
        <v>1756.6286618138747</v>
      </c>
      <c r="D16" s="1">
        <v>0</v>
      </c>
      <c r="E16" s="1">
        <v>0</v>
      </c>
      <c r="F16" s="1">
        <v>0</v>
      </c>
      <c r="G16" s="1">
        <v>13510.854061813876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2" t="s">
        <v>16</v>
      </c>
      <c r="B17" s="1">
        <v>5559.1994617573901</v>
      </c>
      <c r="C17" s="1">
        <v>6126.2876136301511</v>
      </c>
      <c r="D17" s="1">
        <v>17450</v>
      </c>
      <c r="E17" s="1">
        <v>0</v>
      </c>
      <c r="F17" s="1">
        <v>706.7319</v>
      </c>
      <c r="G17" s="1">
        <v>29842.218975387539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2" t="s">
        <v>17</v>
      </c>
      <c r="B18" s="1">
        <v>15237.729937849426</v>
      </c>
      <c r="C18" s="1">
        <v>3715.6343165076573</v>
      </c>
      <c r="D18" s="1">
        <v>0</v>
      </c>
      <c r="E18" s="1">
        <v>19276.798919706249</v>
      </c>
      <c r="F18" s="1">
        <v>6971.62345</v>
      </c>
      <c r="G18" s="1">
        <v>45201.786624063338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2" t="s">
        <v>18</v>
      </c>
      <c r="B19" s="1">
        <v>24369.233716105002</v>
      </c>
      <c r="C19" s="1">
        <v>787.07513273981692</v>
      </c>
      <c r="D19" s="1">
        <v>0</v>
      </c>
      <c r="E19" s="1">
        <v>15451.44058875</v>
      </c>
      <c r="F19" s="1">
        <v>1954.9164310000001</v>
      </c>
      <c r="G19" s="1">
        <v>42562.66586859482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2" t="s">
        <v>19</v>
      </c>
      <c r="B20" s="1">
        <v>20370.635088802304</v>
      </c>
      <c r="C20" s="1">
        <v>2944.2452418119451</v>
      </c>
      <c r="D20" s="1">
        <v>0</v>
      </c>
      <c r="E20" s="1">
        <v>0</v>
      </c>
      <c r="F20" s="1">
        <v>4285.8592203760008</v>
      </c>
      <c r="G20" s="1">
        <v>27600.739550990249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2" t="s">
        <v>20</v>
      </c>
      <c r="B21" s="1">
        <v>1577.79250446985</v>
      </c>
      <c r="C21" s="1">
        <v>3225.4339528530695</v>
      </c>
      <c r="D21" s="1">
        <v>0</v>
      </c>
      <c r="E21" s="1">
        <v>0</v>
      </c>
      <c r="F21" s="1">
        <v>763.27459999999996</v>
      </c>
      <c r="G21" s="1">
        <v>5566.5010573229201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2" t="s">
        <v>21</v>
      </c>
      <c r="B22" s="1">
        <v>39682.455946139999</v>
      </c>
      <c r="C22" s="1">
        <v>692.37646198814366</v>
      </c>
      <c r="D22" s="1">
        <v>0</v>
      </c>
      <c r="E22" s="1">
        <v>46565.272178768755</v>
      </c>
      <c r="F22" s="1">
        <v>179.17430200000001</v>
      </c>
      <c r="G22" s="1">
        <v>87119.278888896893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2" t="s">
        <v>127</v>
      </c>
      <c r="B23" s="1">
        <v>11994.1765997</v>
      </c>
      <c r="C23" s="1">
        <v>836.02459519872298</v>
      </c>
      <c r="D23" s="1">
        <v>0</v>
      </c>
      <c r="E23" s="1">
        <v>62205.028772199999</v>
      </c>
      <c r="F23" s="1">
        <v>2668.1057099999998</v>
      </c>
      <c r="G23" s="1">
        <v>77703.33567709873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2" t="s">
        <v>22</v>
      </c>
      <c r="B24" s="1">
        <v>8928.2831119999992</v>
      </c>
      <c r="C24" s="1">
        <v>270.86301459999999</v>
      </c>
      <c r="D24" s="1">
        <v>0</v>
      </c>
      <c r="E24" s="1">
        <v>0</v>
      </c>
      <c r="F24" s="1">
        <v>2085.7168879999999</v>
      </c>
      <c r="G24" s="1">
        <v>11284.8630146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30" x14ac:dyDescent="0.25">
      <c r="A25" s="35" t="s">
        <v>128</v>
      </c>
      <c r="B25" s="1">
        <v>35852.329356880007</v>
      </c>
      <c r="C25" s="1">
        <v>670.80924636635871</v>
      </c>
      <c r="D25" s="1">
        <v>0</v>
      </c>
      <c r="E25" s="1">
        <v>0</v>
      </c>
      <c r="F25" s="1">
        <v>670.61968000000013</v>
      </c>
      <c r="G25" s="1">
        <v>37193.758283246359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2" t="s">
        <v>23</v>
      </c>
      <c r="B26" s="1">
        <v>1469.3</v>
      </c>
      <c r="C26" s="1">
        <v>0</v>
      </c>
      <c r="D26" s="1">
        <v>0</v>
      </c>
      <c r="E26" s="1">
        <v>0</v>
      </c>
      <c r="F26" s="1">
        <v>400</v>
      </c>
      <c r="G26" s="1">
        <v>1869.3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2" t="s">
        <v>24</v>
      </c>
      <c r="B27" s="1">
        <v>34167.872152000004</v>
      </c>
      <c r="C27" s="1">
        <v>0</v>
      </c>
      <c r="D27" s="1">
        <v>0</v>
      </c>
      <c r="E27" s="1">
        <v>0</v>
      </c>
      <c r="F27" s="1">
        <v>0</v>
      </c>
      <c r="G27" s="1">
        <v>34167.872152000004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9" t="s">
        <v>44</v>
      </c>
      <c r="B28" s="20">
        <v>1281325.4737356943</v>
      </c>
      <c r="C28" s="20">
        <v>129914.18591407502</v>
      </c>
      <c r="D28" s="20">
        <v>318331.9822104359</v>
      </c>
      <c r="E28" s="20">
        <v>0</v>
      </c>
      <c r="F28" s="20">
        <v>1308528.0155297471</v>
      </c>
      <c r="G28" s="20">
        <v>3038099.6573899523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2" t="s">
        <v>25</v>
      </c>
      <c r="B29" s="1">
        <v>671324.20168699999</v>
      </c>
      <c r="C29" s="1">
        <v>0</v>
      </c>
      <c r="D29" s="1">
        <v>55662</v>
      </c>
      <c r="E29" s="1">
        <v>0</v>
      </c>
      <c r="F29" s="1">
        <v>5900</v>
      </c>
      <c r="G29" s="1">
        <v>732886.20168699999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2" t="s">
        <v>26</v>
      </c>
      <c r="B30" s="1">
        <v>10265.0394</v>
      </c>
      <c r="C30" s="1">
        <v>3351.8156094645196</v>
      </c>
      <c r="D30" s="1">
        <v>104290.46361200001</v>
      </c>
      <c r="E30" s="1">
        <v>0</v>
      </c>
      <c r="F30" s="1">
        <v>3974.7</v>
      </c>
      <c r="G30" s="1">
        <v>121882.01862146452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2" t="s">
        <v>27</v>
      </c>
      <c r="B31" s="1">
        <v>33171.666667999998</v>
      </c>
      <c r="C31" s="1">
        <v>1191.9275871130483</v>
      </c>
      <c r="D31" s="1">
        <v>8000</v>
      </c>
      <c r="E31" s="1">
        <v>0</v>
      </c>
      <c r="F31" s="1">
        <v>34334</v>
      </c>
      <c r="G31" s="1">
        <v>76697.594255113057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2" t="s">
        <v>28</v>
      </c>
      <c r="B32" s="1">
        <v>35395.286935999997</v>
      </c>
      <c r="C32" s="1">
        <v>0</v>
      </c>
      <c r="D32" s="1">
        <v>21070</v>
      </c>
      <c r="E32" s="1">
        <v>0</v>
      </c>
      <c r="F32" s="1">
        <v>24023.780104000001</v>
      </c>
      <c r="G32" s="1">
        <v>80489.067039999994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2" t="s">
        <v>29</v>
      </c>
      <c r="B33" s="1">
        <v>2025</v>
      </c>
      <c r="C33" s="1">
        <v>0</v>
      </c>
      <c r="D33" s="1">
        <v>0</v>
      </c>
      <c r="E33" s="1">
        <v>0</v>
      </c>
      <c r="F33" s="1">
        <v>1325</v>
      </c>
      <c r="G33" s="1">
        <v>3350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2" t="s">
        <v>30</v>
      </c>
      <c r="B34" s="1">
        <v>21717.02</v>
      </c>
      <c r="C34" s="1">
        <v>0</v>
      </c>
      <c r="D34" s="1">
        <v>0</v>
      </c>
      <c r="E34" s="1">
        <v>0</v>
      </c>
      <c r="F34" s="1">
        <v>0</v>
      </c>
      <c r="G34" s="1">
        <v>21717.02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2" t="s">
        <v>31</v>
      </c>
      <c r="B35" s="1">
        <v>5831.6654583157979</v>
      </c>
      <c r="C35" s="1">
        <v>0</v>
      </c>
      <c r="D35" s="1">
        <v>0</v>
      </c>
      <c r="E35" s="1">
        <v>0</v>
      </c>
      <c r="F35" s="1">
        <v>563.374378873502</v>
      </c>
      <c r="G35" s="1">
        <v>6395.0398371892998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2" t="s">
        <v>32</v>
      </c>
      <c r="B36" s="1">
        <v>501595.5935863785</v>
      </c>
      <c r="C36" s="1">
        <v>125370.44271749744</v>
      </c>
      <c r="D36" s="1">
        <v>129309.51859843591</v>
      </c>
      <c r="E36" s="1">
        <v>0</v>
      </c>
      <c r="F36" s="1">
        <v>1238407.1610468735</v>
      </c>
      <c r="G36" s="1">
        <v>1994682.7159491852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9" t="s">
        <v>45</v>
      </c>
      <c r="B37" s="20">
        <v>541504.17012672802</v>
      </c>
      <c r="C37" s="20">
        <v>24595.593356063091</v>
      </c>
      <c r="D37" s="20">
        <v>7071.244361</v>
      </c>
      <c r="E37" s="20">
        <v>0</v>
      </c>
      <c r="F37" s="20">
        <v>23560.248379937395</v>
      </c>
      <c r="G37" s="20">
        <v>596731.25622372853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2" t="s">
        <v>33</v>
      </c>
      <c r="B38" s="1">
        <v>9765</v>
      </c>
      <c r="C38" s="1">
        <v>0</v>
      </c>
      <c r="D38" s="1">
        <v>0</v>
      </c>
      <c r="E38" s="1">
        <v>0</v>
      </c>
      <c r="F38" s="1">
        <v>0</v>
      </c>
      <c r="G38" s="1">
        <v>9765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2" t="s">
        <v>34</v>
      </c>
      <c r="B39" s="1">
        <v>42848.898564000003</v>
      </c>
      <c r="C39" s="1">
        <v>0</v>
      </c>
      <c r="D39" s="1">
        <v>0</v>
      </c>
      <c r="E39" s="1">
        <v>0</v>
      </c>
      <c r="F39" s="1">
        <v>0</v>
      </c>
      <c r="G39" s="1">
        <v>42848.898564000003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2" t="s">
        <v>35</v>
      </c>
      <c r="B40" s="1">
        <v>54900.049124999998</v>
      </c>
      <c r="C40" s="1">
        <v>0</v>
      </c>
      <c r="D40" s="1">
        <v>2371.244361</v>
      </c>
      <c r="E40" s="1">
        <v>0</v>
      </c>
      <c r="F40" s="1">
        <v>0</v>
      </c>
      <c r="G40" s="1">
        <v>57271.293486000002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2" t="s">
        <v>36</v>
      </c>
      <c r="B41" s="1">
        <v>67979.137235999995</v>
      </c>
      <c r="C41" s="1">
        <v>2025.0714717935555</v>
      </c>
      <c r="D41" s="1">
        <v>0</v>
      </c>
      <c r="E41" s="1">
        <v>0</v>
      </c>
      <c r="F41" s="1">
        <v>0</v>
      </c>
      <c r="G41" s="1">
        <v>70004.208707793543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2" t="s">
        <v>37</v>
      </c>
      <c r="B42" s="1">
        <v>12117.76193927</v>
      </c>
      <c r="C42" s="1">
        <v>0</v>
      </c>
      <c r="D42" s="1">
        <v>0</v>
      </c>
      <c r="E42" s="1">
        <v>0</v>
      </c>
      <c r="F42" s="1">
        <v>0</v>
      </c>
      <c r="G42" s="1">
        <v>12117.76193927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2" t="s">
        <v>38</v>
      </c>
      <c r="B43" s="1">
        <v>187045.45752646471</v>
      </c>
      <c r="C43" s="1">
        <v>22464.969884269536</v>
      </c>
      <c r="D43" s="1">
        <v>0</v>
      </c>
      <c r="E43" s="1">
        <v>0</v>
      </c>
      <c r="F43" s="1">
        <v>23436.552379937391</v>
      </c>
      <c r="G43" s="1">
        <v>232946.97979067164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2" t="s">
        <v>39</v>
      </c>
      <c r="B44" s="1">
        <v>35228.55399653333</v>
      </c>
      <c r="C44" s="1">
        <v>105.55200000000001</v>
      </c>
      <c r="D44" s="1">
        <v>0</v>
      </c>
      <c r="E44" s="1">
        <v>0</v>
      </c>
      <c r="F44" s="1">
        <v>123.696</v>
      </c>
      <c r="G44" s="1">
        <v>35457.80199653333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2" t="s">
        <v>40</v>
      </c>
      <c r="B45" s="1">
        <v>106051.09124246</v>
      </c>
      <c r="C45" s="1">
        <v>0</v>
      </c>
      <c r="D45" s="1">
        <v>0</v>
      </c>
      <c r="E45" s="1">
        <v>0</v>
      </c>
      <c r="F45" s="1">
        <v>0</v>
      </c>
      <c r="G45" s="1">
        <v>106051.09124246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2" t="s">
        <v>41</v>
      </c>
      <c r="B46" s="1">
        <v>25568.220496999998</v>
      </c>
      <c r="C46" s="1">
        <v>0</v>
      </c>
      <c r="D46" s="1">
        <v>4700</v>
      </c>
      <c r="E46" s="1">
        <v>0</v>
      </c>
      <c r="F46" s="1">
        <v>0</v>
      </c>
      <c r="G46" s="1">
        <v>30268.220496999998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31.5" customHeight="1" x14ac:dyDescent="0.25">
      <c r="A47" s="23" t="s">
        <v>1</v>
      </c>
      <c r="B47" s="22">
        <f t="shared" ref="B47:G47" si="0">+B5+B14+B28+B37</f>
        <v>3317585.6005742736</v>
      </c>
      <c r="C47" s="22">
        <f t="shared" si="0"/>
        <v>3426135.5366707207</v>
      </c>
      <c r="D47" s="22">
        <f t="shared" si="0"/>
        <v>591711.36789534322</v>
      </c>
      <c r="E47" s="22">
        <f t="shared" si="0"/>
        <v>348130.234799425</v>
      </c>
      <c r="F47" s="22">
        <f t="shared" si="0"/>
        <v>2007928.443511155</v>
      </c>
      <c r="G47" s="22">
        <f t="shared" si="0"/>
        <v>9691491.1834509186</v>
      </c>
    </row>
  </sheetData>
  <mergeCells count="1">
    <mergeCell ref="A2:G2"/>
  </mergeCells>
  <pageMargins left="0.19685039370078741" right="0.19685039370078741" top="0.23" bottom="0.42" header="0.17" footer="0.31496062992125984"/>
  <pageSetup scale="7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0"/>
  <sheetViews>
    <sheetView workbookViewId="0">
      <pane ySplit="4" topLeftCell="A38" activePane="bottomLeft" state="frozen"/>
      <selection activeCell="F13" sqref="F13"/>
      <selection pane="bottomLeft" activeCell="D50" sqref="D50"/>
    </sheetView>
  </sheetViews>
  <sheetFormatPr baseColWidth="10" defaultRowHeight="15" x14ac:dyDescent="0.25"/>
  <cols>
    <col min="1" max="1" width="64.28515625" bestFit="1" customWidth="1"/>
    <col min="2" max="7" width="20.7109375" customWidth="1"/>
    <col min="8" max="8" width="16.42578125" style="1" bestFit="1" customWidth="1"/>
  </cols>
  <sheetData>
    <row r="2" spans="1:17" ht="21" x14ac:dyDescent="0.35">
      <c r="A2" s="51" t="s">
        <v>91</v>
      </c>
      <c r="B2" s="51"/>
      <c r="C2" s="51"/>
      <c r="D2" s="51"/>
      <c r="E2" s="51"/>
      <c r="F2" s="51"/>
      <c r="G2" s="51"/>
    </row>
    <row r="3" spans="1:17" x14ac:dyDescent="0.25">
      <c r="G3" s="3" t="s">
        <v>58</v>
      </c>
    </row>
    <row r="4" spans="1:17" ht="29.25" customHeight="1" x14ac:dyDescent="0.25">
      <c r="A4" s="12" t="s">
        <v>67</v>
      </c>
      <c r="B4" s="9" t="s">
        <v>54</v>
      </c>
      <c r="C4" s="9" t="s">
        <v>66</v>
      </c>
      <c r="D4" s="9" t="s">
        <v>57</v>
      </c>
      <c r="E4" s="9" t="s">
        <v>55</v>
      </c>
      <c r="F4" s="9" t="s">
        <v>56</v>
      </c>
      <c r="G4" s="9" t="s">
        <v>1</v>
      </c>
    </row>
    <row r="5" spans="1:17" x14ac:dyDescent="0.25">
      <c r="A5" s="13" t="s">
        <v>129</v>
      </c>
      <c r="B5" s="14">
        <v>619076.51591338706</v>
      </c>
      <c r="C5" s="14">
        <v>3050608.0156728588</v>
      </c>
      <c r="D5" s="14">
        <v>248858.14132390724</v>
      </c>
      <c r="E5" s="14">
        <v>0</v>
      </c>
      <c r="F5" s="14">
        <v>624851.21114105417</v>
      </c>
      <c r="G5" s="14">
        <v>4543393.8840512075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5" t="s">
        <v>68</v>
      </c>
      <c r="B6" s="5">
        <v>40844.459001188792</v>
      </c>
      <c r="C6" s="5">
        <v>9199.7940946342278</v>
      </c>
      <c r="D6" s="5">
        <v>7252.8944779072262</v>
      </c>
      <c r="E6" s="5">
        <v>0</v>
      </c>
      <c r="F6" s="5">
        <v>25134.475375858183</v>
      </c>
      <c r="G6" s="6">
        <v>82431.622949588404</v>
      </c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5" t="s">
        <v>69</v>
      </c>
      <c r="B7" s="5">
        <v>41598.650829999999</v>
      </c>
      <c r="C7" s="5">
        <v>0</v>
      </c>
      <c r="D7" s="5">
        <v>5621</v>
      </c>
      <c r="E7" s="5">
        <v>0</v>
      </c>
      <c r="F7" s="5">
        <v>0</v>
      </c>
      <c r="G7" s="6">
        <v>47219.650829999999</v>
      </c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5" t="s">
        <v>70</v>
      </c>
      <c r="B8" s="5">
        <v>489542.60529620002</v>
      </c>
      <c r="C8" s="5">
        <v>3041408.2215782246</v>
      </c>
      <c r="D8" s="5">
        <v>214984.24684600002</v>
      </c>
      <c r="E8" s="5">
        <v>0</v>
      </c>
      <c r="F8" s="5">
        <v>599716.73576519603</v>
      </c>
      <c r="G8" s="6">
        <v>4345651.8094856208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5" t="s">
        <v>71</v>
      </c>
      <c r="B9" s="5">
        <v>20580.856</v>
      </c>
      <c r="C9" s="5">
        <v>0</v>
      </c>
      <c r="D9" s="5">
        <v>21000</v>
      </c>
      <c r="E9" s="5">
        <v>0</v>
      </c>
      <c r="F9" s="5">
        <v>0</v>
      </c>
      <c r="G9" s="6">
        <v>41580.856</v>
      </c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5" t="s">
        <v>72</v>
      </c>
      <c r="B10" s="5">
        <v>26509.944785998261</v>
      </c>
      <c r="C10" s="5">
        <v>0</v>
      </c>
      <c r="D10" s="5">
        <v>0</v>
      </c>
      <c r="E10" s="5">
        <v>0</v>
      </c>
      <c r="F10" s="5">
        <v>0</v>
      </c>
      <c r="G10" s="6">
        <v>26509.944785998261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3" t="s">
        <v>130</v>
      </c>
      <c r="B11" s="14">
        <v>875679.44079846458</v>
      </c>
      <c r="C11" s="14">
        <v>221017.74172772365</v>
      </c>
      <c r="D11" s="14">
        <v>17450</v>
      </c>
      <c r="E11" s="14">
        <v>348130.234799425</v>
      </c>
      <c r="F11" s="14">
        <v>50988.96846041645</v>
      </c>
      <c r="G11" s="14">
        <v>1513266.3857860297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5" t="s">
        <v>73</v>
      </c>
      <c r="B12" s="5">
        <v>1823.4651019999999</v>
      </c>
      <c r="C12" s="5">
        <v>0</v>
      </c>
      <c r="D12" s="5">
        <v>0</v>
      </c>
      <c r="E12" s="5">
        <v>0</v>
      </c>
      <c r="F12" s="5">
        <v>0</v>
      </c>
      <c r="G12" s="6">
        <v>1823.4651019999999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5" t="s">
        <v>74</v>
      </c>
      <c r="B13" s="5">
        <v>34372.872152000004</v>
      </c>
      <c r="C13" s="5">
        <v>0</v>
      </c>
      <c r="D13" s="5">
        <v>0</v>
      </c>
      <c r="E13" s="5">
        <v>0</v>
      </c>
      <c r="F13" s="5">
        <v>240.00000000000009</v>
      </c>
      <c r="G13" s="6">
        <v>34612.872152000004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5" t="s">
        <v>75</v>
      </c>
      <c r="B14" s="5">
        <v>80466.534926403125</v>
      </c>
      <c r="C14" s="5">
        <v>5214.5129783215325</v>
      </c>
      <c r="D14" s="5">
        <v>0</v>
      </c>
      <c r="E14" s="5">
        <v>81293.511687225007</v>
      </c>
      <c r="F14" s="5">
        <v>41230.918597624004</v>
      </c>
      <c r="G14" s="6">
        <v>208205.47818957368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5" t="s">
        <v>76</v>
      </c>
      <c r="B15" s="5">
        <v>17219.425224999999</v>
      </c>
      <c r="C15" s="5">
        <v>5295.204829878815</v>
      </c>
      <c r="D15" s="5">
        <v>4650</v>
      </c>
      <c r="E15" s="5">
        <v>204631.69433999999</v>
      </c>
      <c r="F15" s="5">
        <v>3136.845378</v>
      </c>
      <c r="G15" s="6">
        <v>234933.16977287884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5" t="s">
        <v>70</v>
      </c>
      <c r="B16" s="5">
        <v>318.36270000000002</v>
      </c>
      <c r="C16" s="5">
        <v>0</v>
      </c>
      <c r="D16" s="5">
        <v>0</v>
      </c>
      <c r="E16" s="5">
        <v>0</v>
      </c>
      <c r="F16" s="5">
        <v>0</v>
      </c>
      <c r="G16" s="6">
        <v>318.36270000000002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5" t="s">
        <v>77</v>
      </c>
      <c r="B17" s="5">
        <v>82022.146563720002</v>
      </c>
      <c r="C17" s="5">
        <v>2823.4830689677246</v>
      </c>
      <c r="D17" s="5">
        <v>0</v>
      </c>
      <c r="E17" s="5">
        <v>62205.028772199999</v>
      </c>
      <c r="F17" s="5">
        <v>2722.0346920000002</v>
      </c>
      <c r="G17" s="6">
        <v>149772.69309688776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5" t="s">
        <v>78</v>
      </c>
      <c r="B18" s="5">
        <v>500.608</v>
      </c>
      <c r="C18" s="5">
        <v>0</v>
      </c>
      <c r="D18" s="5">
        <v>0</v>
      </c>
      <c r="E18" s="5">
        <v>0</v>
      </c>
      <c r="F18" s="5">
        <v>0</v>
      </c>
      <c r="G18" s="6">
        <v>500.608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5" t="s">
        <v>79</v>
      </c>
      <c r="B19" s="5">
        <v>4815.5</v>
      </c>
      <c r="C19" s="5">
        <v>257.75</v>
      </c>
      <c r="D19" s="5">
        <v>12800</v>
      </c>
      <c r="E19" s="5">
        <v>0</v>
      </c>
      <c r="F19" s="5">
        <v>0</v>
      </c>
      <c r="G19" s="6">
        <v>17873.25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5" t="s">
        <v>80</v>
      </c>
      <c r="B20" s="5">
        <v>2600</v>
      </c>
      <c r="C20" s="5">
        <v>0</v>
      </c>
      <c r="D20" s="5">
        <v>0</v>
      </c>
      <c r="E20" s="5">
        <v>0</v>
      </c>
      <c r="F20" s="5">
        <v>0</v>
      </c>
      <c r="G20" s="6">
        <v>2600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5" t="s">
        <v>81</v>
      </c>
      <c r="B21" s="5">
        <v>651340.52612934157</v>
      </c>
      <c r="C21" s="5">
        <v>207426.79085055561</v>
      </c>
      <c r="D21" s="5">
        <v>0</v>
      </c>
      <c r="E21" s="5">
        <v>0</v>
      </c>
      <c r="F21" s="5">
        <v>3659.1697927924465</v>
      </c>
      <c r="G21" s="6">
        <v>862426.48677268962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3" t="s">
        <v>131</v>
      </c>
      <c r="B22" s="5">
        <v>1281325.4737356943</v>
      </c>
      <c r="C22" s="5">
        <v>129914.18591407502</v>
      </c>
      <c r="D22" s="5">
        <v>318331.9822104359</v>
      </c>
      <c r="E22" s="5">
        <v>0</v>
      </c>
      <c r="F22" s="5">
        <v>1308528.0155297471</v>
      </c>
      <c r="G22" s="6">
        <v>3038099.6573899523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5" t="s">
        <v>73</v>
      </c>
      <c r="B23" s="5">
        <v>68171.286936000004</v>
      </c>
      <c r="C23" s="5">
        <v>0</v>
      </c>
      <c r="D23" s="5">
        <v>29070</v>
      </c>
      <c r="E23" s="5">
        <v>0</v>
      </c>
      <c r="F23" s="5">
        <v>58357.780103999998</v>
      </c>
      <c r="G23" s="6">
        <v>155599.06703999999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5" t="s">
        <v>68</v>
      </c>
      <c r="B24" s="5">
        <v>426624.12049650506</v>
      </c>
      <c r="C24" s="5">
        <v>117442.98625949744</v>
      </c>
      <c r="D24" s="5">
        <v>105389.5185984359</v>
      </c>
      <c r="E24" s="5">
        <v>0</v>
      </c>
      <c r="F24" s="5">
        <v>621989.30742387357</v>
      </c>
      <c r="G24" s="6">
        <v>1271445.9327783121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5" t="s">
        <v>69</v>
      </c>
      <c r="B25" s="5">
        <v>3693.6566680000001</v>
      </c>
      <c r="C25" s="5">
        <v>0</v>
      </c>
      <c r="D25" s="5">
        <v>0</v>
      </c>
      <c r="E25" s="5">
        <v>0</v>
      </c>
      <c r="F25" s="5">
        <v>0</v>
      </c>
      <c r="G25" s="6">
        <v>3693.6566680000001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5" t="s">
        <v>70</v>
      </c>
      <c r="B26" s="5">
        <v>1600</v>
      </c>
      <c r="C26" s="5">
        <v>0</v>
      </c>
      <c r="D26" s="5">
        <v>0</v>
      </c>
      <c r="E26" s="5">
        <v>0</v>
      </c>
      <c r="F26" s="5">
        <v>0</v>
      </c>
      <c r="G26" s="6">
        <v>1600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5" t="s">
        <v>77</v>
      </c>
      <c r="B27" s="5">
        <v>100</v>
      </c>
      <c r="C27" s="5">
        <v>0</v>
      </c>
      <c r="D27" s="5">
        <v>0</v>
      </c>
      <c r="E27" s="5">
        <v>0</v>
      </c>
      <c r="F27" s="5">
        <v>0</v>
      </c>
      <c r="G27" s="6">
        <v>100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5" t="s">
        <v>82</v>
      </c>
      <c r="B28" s="5">
        <v>1883.3394000000001</v>
      </c>
      <c r="C28" s="5">
        <v>0</v>
      </c>
      <c r="D28" s="5">
        <v>0</v>
      </c>
      <c r="E28" s="5">
        <v>0</v>
      </c>
      <c r="F28" s="5">
        <v>0</v>
      </c>
      <c r="G28" s="6">
        <v>1883.3394000000001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5" t="s">
        <v>83</v>
      </c>
      <c r="B29" s="5">
        <v>10978.368713</v>
      </c>
      <c r="C29" s="5">
        <v>0</v>
      </c>
      <c r="D29" s="5">
        <v>0</v>
      </c>
      <c r="E29" s="5">
        <v>0</v>
      </c>
      <c r="F29" s="5">
        <v>0</v>
      </c>
      <c r="G29" s="6">
        <v>10978.368713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 t="s">
        <v>80</v>
      </c>
      <c r="B30" s="5">
        <v>10199.700000000001</v>
      </c>
      <c r="C30" s="5">
        <v>0</v>
      </c>
      <c r="D30" s="5">
        <v>104290.46361200001</v>
      </c>
      <c r="E30" s="5">
        <v>0</v>
      </c>
      <c r="F30" s="5">
        <v>5299.7</v>
      </c>
      <c r="G30" s="6">
        <v>119789.863612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5" t="s">
        <v>81</v>
      </c>
      <c r="B31" s="5">
        <v>5950.5654581893004</v>
      </c>
      <c r="C31" s="5">
        <v>12471.199654577567</v>
      </c>
      <c r="D31" s="5">
        <v>0</v>
      </c>
      <c r="E31" s="5">
        <v>0</v>
      </c>
      <c r="F31" s="5">
        <v>563.374378873502</v>
      </c>
      <c r="G31" s="6">
        <v>18985.139491640373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5" t="s">
        <v>84</v>
      </c>
      <c r="B32" s="5">
        <v>34109.227788999997</v>
      </c>
      <c r="C32" s="5">
        <v>0</v>
      </c>
      <c r="D32" s="5">
        <v>120</v>
      </c>
      <c r="E32" s="5">
        <v>0</v>
      </c>
      <c r="F32" s="5">
        <v>5900</v>
      </c>
      <c r="G32" s="6">
        <v>40129.227788999997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5" t="s">
        <v>85</v>
      </c>
      <c r="B33" s="5">
        <v>21617.02</v>
      </c>
      <c r="C33" s="5">
        <v>0</v>
      </c>
      <c r="D33" s="5">
        <v>0</v>
      </c>
      <c r="E33" s="5">
        <v>0</v>
      </c>
      <c r="F33" s="5">
        <v>0</v>
      </c>
      <c r="G33" s="6">
        <v>21617.02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s="39" customFormat="1" x14ac:dyDescent="0.25">
      <c r="A34" s="37" t="s">
        <v>86</v>
      </c>
      <c r="B34" s="6">
        <f>659114.973898+200</f>
        <v>659314.97389799997</v>
      </c>
      <c r="C34" s="6">
        <v>0</v>
      </c>
      <c r="D34" s="6">
        <v>55542</v>
      </c>
      <c r="E34" s="6">
        <v>0</v>
      </c>
      <c r="F34" s="6">
        <v>5000</v>
      </c>
      <c r="G34" s="6">
        <v>719656.97389799997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x14ac:dyDescent="0.25">
      <c r="A35" s="15" t="s">
        <v>87</v>
      </c>
      <c r="B35" s="5">
        <v>37283.214376999997</v>
      </c>
      <c r="C35" s="5">
        <v>0</v>
      </c>
      <c r="D35" s="5">
        <v>23920</v>
      </c>
      <c r="E35" s="5">
        <v>0</v>
      </c>
      <c r="F35" s="5">
        <v>611417.85362299997</v>
      </c>
      <c r="G35" s="6">
        <v>672621.06799999997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s="40" customFormat="1" x14ac:dyDescent="0.25">
      <c r="A36" s="13" t="s">
        <v>132</v>
      </c>
      <c r="B36" s="14">
        <v>541504.17012672802</v>
      </c>
      <c r="C36" s="14">
        <v>24595.593356063087</v>
      </c>
      <c r="D36" s="14">
        <v>7071.244361</v>
      </c>
      <c r="E36" s="14">
        <v>0</v>
      </c>
      <c r="F36" s="14">
        <v>23560.248379937395</v>
      </c>
      <c r="G36" s="14">
        <v>596731.25622372853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25">
      <c r="A37" s="15" t="s">
        <v>69</v>
      </c>
      <c r="B37" s="5">
        <v>67.333333333333329</v>
      </c>
      <c r="C37" s="5">
        <v>0</v>
      </c>
      <c r="D37" s="5">
        <v>0</v>
      </c>
      <c r="E37" s="5">
        <v>0</v>
      </c>
      <c r="F37" s="5">
        <v>0</v>
      </c>
      <c r="G37" s="6">
        <v>67.333333333333329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5" t="s">
        <v>88</v>
      </c>
      <c r="B38" s="5">
        <v>12300</v>
      </c>
      <c r="C38" s="5">
        <v>0</v>
      </c>
      <c r="D38" s="5">
        <v>0</v>
      </c>
      <c r="E38" s="5">
        <v>0</v>
      </c>
      <c r="F38" s="5">
        <v>0</v>
      </c>
      <c r="G38" s="6">
        <v>12300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5" t="s">
        <v>89</v>
      </c>
      <c r="B39" s="5">
        <v>4655.5</v>
      </c>
      <c r="C39" s="5">
        <v>0</v>
      </c>
      <c r="D39" s="5">
        <v>0</v>
      </c>
      <c r="E39" s="5">
        <v>0</v>
      </c>
      <c r="F39" s="5">
        <v>0</v>
      </c>
      <c r="G39" s="6">
        <v>4655.5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5" t="s">
        <v>76</v>
      </c>
      <c r="B40" s="5">
        <v>6045</v>
      </c>
      <c r="C40" s="5">
        <v>0</v>
      </c>
      <c r="D40" s="5">
        <v>0</v>
      </c>
      <c r="E40" s="5">
        <v>0</v>
      </c>
      <c r="F40" s="5">
        <v>0</v>
      </c>
      <c r="G40" s="6">
        <v>6045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5" t="s">
        <v>70</v>
      </c>
      <c r="B41" s="5">
        <v>1630</v>
      </c>
      <c r="C41" s="5">
        <v>0</v>
      </c>
      <c r="D41" s="5">
        <v>0</v>
      </c>
      <c r="E41" s="5">
        <v>0</v>
      </c>
      <c r="F41" s="5">
        <v>0</v>
      </c>
      <c r="G41" s="6">
        <v>1630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5" t="s">
        <v>90</v>
      </c>
      <c r="B42" s="5">
        <v>72087.327086000005</v>
      </c>
      <c r="C42" s="5">
        <v>0</v>
      </c>
      <c r="D42" s="5">
        <v>0</v>
      </c>
      <c r="E42" s="5">
        <v>0</v>
      </c>
      <c r="F42" s="5">
        <v>0</v>
      </c>
      <c r="G42" s="6">
        <v>72087.327086000005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5" t="s">
        <v>77</v>
      </c>
      <c r="B43" s="5">
        <v>40</v>
      </c>
      <c r="C43" s="5">
        <v>0</v>
      </c>
      <c r="D43" s="5">
        <v>0</v>
      </c>
      <c r="E43" s="5">
        <v>0</v>
      </c>
      <c r="F43" s="5">
        <v>0</v>
      </c>
      <c r="G43" s="6">
        <v>40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5" t="s">
        <v>71</v>
      </c>
      <c r="B44" s="5">
        <v>262177.73291993001</v>
      </c>
      <c r="C44" s="5">
        <v>105.55200000000001</v>
      </c>
      <c r="D44" s="5">
        <v>2371.244361</v>
      </c>
      <c r="E44" s="5">
        <v>0</v>
      </c>
      <c r="F44" s="5">
        <v>123.696</v>
      </c>
      <c r="G44" s="6">
        <v>264778.22528093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5" t="s">
        <v>78</v>
      </c>
      <c r="B45" s="5">
        <v>7560.5450000000001</v>
      </c>
      <c r="C45" s="5">
        <v>0</v>
      </c>
      <c r="D45" s="5">
        <v>0</v>
      </c>
      <c r="E45" s="5">
        <v>0</v>
      </c>
      <c r="F45" s="5">
        <v>0</v>
      </c>
      <c r="G45" s="6">
        <v>7560.5450000000001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6.5" customHeight="1" x14ac:dyDescent="0.25">
      <c r="A46" s="15" t="s">
        <v>79</v>
      </c>
      <c r="B46" s="5">
        <v>1605.345</v>
      </c>
      <c r="C46" s="5">
        <v>0</v>
      </c>
      <c r="D46" s="5">
        <v>0</v>
      </c>
      <c r="E46" s="5">
        <v>0</v>
      </c>
      <c r="F46" s="5">
        <v>0</v>
      </c>
      <c r="G46" s="6">
        <v>1605.345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5" t="s">
        <v>72</v>
      </c>
      <c r="B47" s="5">
        <v>10</v>
      </c>
      <c r="C47" s="5">
        <v>0</v>
      </c>
      <c r="D47" s="5">
        <v>0</v>
      </c>
      <c r="E47" s="5">
        <v>0</v>
      </c>
      <c r="F47" s="5">
        <v>0</v>
      </c>
      <c r="G47" s="6">
        <v>10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5" t="s">
        <v>81</v>
      </c>
      <c r="B48" s="5">
        <v>170944.3867874647</v>
      </c>
      <c r="C48" s="5">
        <v>24490.041356063088</v>
      </c>
      <c r="D48" s="5">
        <v>4700</v>
      </c>
      <c r="E48" s="5">
        <v>0</v>
      </c>
      <c r="F48" s="5">
        <v>23436.552379937391</v>
      </c>
      <c r="G48" s="6">
        <v>223570.98052346514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25">
      <c r="A49" s="36" t="s">
        <v>84</v>
      </c>
      <c r="B49" s="5">
        <v>2381</v>
      </c>
      <c r="C49" s="5">
        <v>0</v>
      </c>
      <c r="D49" s="5">
        <v>0</v>
      </c>
      <c r="E49" s="5">
        <v>0</v>
      </c>
      <c r="F49" s="5">
        <v>0</v>
      </c>
      <c r="G49" s="5">
        <v>2381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36" t="s">
        <v>133</v>
      </c>
      <c r="B50" s="1">
        <v>3317585.6005742745</v>
      </c>
      <c r="C50" s="1">
        <v>3426135.5366707207</v>
      </c>
      <c r="D50" s="1">
        <v>591711.36789534311</v>
      </c>
      <c r="E50" s="1">
        <v>348130.234799425</v>
      </c>
      <c r="F50" s="1">
        <v>2007928.4435111552</v>
      </c>
      <c r="G50" s="1">
        <v>9691491.1834509186</v>
      </c>
      <c r="I50" s="1"/>
      <c r="J50" s="1"/>
      <c r="K50" s="1"/>
      <c r="L50" s="1"/>
      <c r="M50" s="1"/>
      <c r="N50" s="1"/>
      <c r="O50" s="1"/>
      <c r="P50" s="1"/>
      <c r="Q50" s="1"/>
    </row>
  </sheetData>
  <mergeCells count="1">
    <mergeCell ref="A2:G2"/>
  </mergeCells>
  <pageMargins left="0.23" right="0.2" top="0.35" bottom="0.39" header="0.31496062992125984" footer="0.31496062992125984"/>
  <pageSetup scale="7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4" workbookViewId="0">
      <selection activeCell="D13" sqref="D13"/>
    </sheetView>
  </sheetViews>
  <sheetFormatPr baseColWidth="10" defaultRowHeight="15" x14ac:dyDescent="0.25"/>
  <cols>
    <col min="1" max="1" width="42" customWidth="1"/>
    <col min="2" max="7" width="15.7109375" customWidth="1"/>
    <col min="8" max="8" width="18.140625" customWidth="1"/>
    <col min="9" max="14" width="11.42578125" style="1"/>
  </cols>
  <sheetData>
    <row r="1" spans="1:17" ht="21" x14ac:dyDescent="0.35">
      <c r="A1" s="51" t="s">
        <v>125</v>
      </c>
      <c r="B1" s="51"/>
      <c r="C1" s="51"/>
      <c r="D1" s="51"/>
      <c r="E1" s="51"/>
      <c r="F1" s="51"/>
      <c r="G1" s="51"/>
      <c r="H1" s="51"/>
    </row>
    <row r="2" spans="1:17" x14ac:dyDescent="0.25">
      <c r="A2" s="31"/>
      <c r="B2" s="31"/>
      <c r="C2" s="31"/>
      <c r="D2" s="31"/>
      <c r="E2" s="31"/>
      <c r="F2" s="31"/>
      <c r="G2" s="31"/>
      <c r="H2" s="32" t="s">
        <v>58</v>
      </c>
    </row>
    <row r="3" spans="1:17" ht="27.75" customHeight="1" x14ac:dyDescent="0.25">
      <c r="A3" s="9" t="s">
        <v>123</v>
      </c>
      <c r="B3" s="9" t="s">
        <v>60</v>
      </c>
      <c r="C3" s="9" t="s">
        <v>61</v>
      </c>
      <c r="D3" s="9" t="s">
        <v>62</v>
      </c>
      <c r="E3" s="9" t="s">
        <v>63</v>
      </c>
      <c r="F3" s="9" t="s">
        <v>64</v>
      </c>
      <c r="G3" s="9" t="s">
        <v>52</v>
      </c>
      <c r="H3" s="27" t="s">
        <v>124</v>
      </c>
    </row>
    <row r="4" spans="1:17" x14ac:dyDescent="0.25">
      <c r="A4" s="18" t="s">
        <v>92</v>
      </c>
      <c r="B4" s="1">
        <v>30181.907999999999</v>
      </c>
      <c r="C4" s="1">
        <v>36691.003400000001</v>
      </c>
      <c r="D4" s="1">
        <v>10000</v>
      </c>
      <c r="E4" s="1">
        <v>44939.331248499999</v>
      </c>
      <c r="F4" s="1">
        <v>36686.297810925003</v>
      </c>
      <c r="G4" s="5">
        <v>158498.54045942498</v>
      </c>
      <c r="H4" s="28">
        <f>+Tabla112[[#This Row],[TOTAL ]]/G$35</f>
        <v>1.6354401759150886E-2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5">
      <c r="A5" s="18" t="s">
        <v>93</v>
      </c>
      <c r="B5" s="1">
        <v>19692.479448999999</v>
      </c>
      <c r="C5" s="1">
        <v>41676.213743</v>
      </c>
      <c r="D5" s="1">
        <v>44612.428274999998</v>
      </c>
      <c r="E5" s="1">
        <v>47544.743849999999</v>
      </c>
      <c r="F5" s="1">
        <v>51105.829022999998</v>
      </c>
      <c r="G5" s="5">
        <v>204631.69433999999</v>
      </c>
      <c r="H5" s="28">
        <f>+Tabla112[[#This Row],[TOTAL ]]/G$35</f>
        <v>2.1114572614937401E-2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5">
      <c r="A6" s="18" t="s">
        <v>94</v>
      </c>
      <c r="B6" s="1">
        <v>120</v>
      </c>
      <c r="C6" s="1">
        <v>516.75</v>
      </c>
      <c r="D6" s="1">
        <v>1089.75</v>
      </c>
      <c r="E6" s="1">
        <v>1550.5</v>
      </c>
      <c r="F6" s="1">
        <v>222</v>
      </c>
      <c r="G6" s="5">
        <v>3499</v>
      </c>
      <c r="H6" s="28">
        <f>+Tabla112[[#This Row],[TOTAL ]]/G$35</f>
        <v>3.610383514535775E-4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5">
      <c r="A7" s="18" t="s">
        <v>95</v>
      </c>
      <c r="B7" s="1">
        <v>311416.41332573176</v>
      </c>
      <c r="C7" s="1">
        <v>250968.164946</v>
      </c>
      <c r="D7" s="1">
        <v>196757.54300146253</v>
      </c>
      <c r="E7" s="1">
        <v>162642.61950886998</v>
      </c>
      <c r="F7" s="1">
        <v>86562.550586836122</v>
      </c>
      <c r="G7" s="5">
        <v>1008347.2913689002</v>
      </c>
      <c r="H7" s="28">
        <f>+Tabla112[[#This Row],[TOTAL ]]/G$35</f>
        <v>0.10404459667576677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x14ac:dyDescent="0.25">
      <c r="A8" s="18" t="s">
        <v>96</v>
      </c>
      <c r="B8" s="1">
        <v>153998.01830900001</v>
      </c>
      <c r="C8" s="1">
        <v>132180.93526900001</v>
      </c>
      <c r="D8" s="1">
        <v>153759.507591</v>
      </c>
      <c r="E8" s="1">
        <v>145321.71272899999</v>
      </c>
      <c r="F8" s="1">
        <v>134396.79999999999</v>
      </c>
      <c r="G8" s="5">
        <v>719656.97389799997</v>
      </c>
      <c r="H8" s="28">
        <f>+Tabla112[[#This Row],[TOTAL ]]/G$35</f>
        <v>7.4256578299000911E-2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18" t="s">
        <v>97</v>
      </c>
      <c r="B9" s="1">
        <v>3733.3440000000001</v>
      </c>
      <c r="C9" s="1">
        <v>2381.3040000000001</v>
      </c>
      <c r="D9" s="1">
        <v>5051.8239999999996</v>
      </c>
      <c r="E9" s="1">
        <v>5170</v>
      </c>
      <c r="F9" s="1">
        <v>1201.528</v>
      </c>
      <c r="G9" s="5">
        <v>17538</v>
      </c>
      <c r="H9" s="28">
        <f>+Tabla112[[#This Row],[TOTAL ]]/G$35</f>
        <v>1.8096286389805208E-3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x14ac:dyDescent="0.25">
      <c r="A10" s="18" t="s">
        <v>98</v>
      </c>
      <c r="B10" s="1">
        <v>9674.6511520000004</v>
      </c>
      <c r="C10" s="1">
        <v>10589</v>
      </c>
      <c r="D10" s="1">
        <v>14387</v>
      </c>
      <c r="E10" s="1">
        <v>16971</v>
      </c>
      <c r="F10" s="1">
        <v>8332</v>
      </c>
      <c r="G10" s="5">
        <v>59953.651151999999</v>
      </c>
      <c r="H10" s="28">
        <f>+Tabla112[[#This Row],[TOTAL ]]/G$35</f>
        <v>6.1862153116721804E-3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x14ac:dyDescent="0.25">
      <c r="A11" s="18" t="s">
        <v>99</v>
      </c>
      <c r="B11" s="1">
        <v>29457.042821999999</v>
      </c>
      <c r="C11" s="1">
        <v>26644.721079999999</v>
      </c>
      <c r="D11" s="1">
        <v>34815.072532999999</v>
      </c>
      <c r="E11" s="1">
        <v>20365.400109999999</v>
      </c>
      <c r="F11" s="1">
        <v>15729.721944986399</v>
      </c>
      <c r="G11" s="5">
        <v>127011.9584899864</v>
      </c>
      <c r="H11" s="28">
        <f>+Tabla112[[#This Row],[TOTAL ]]/G$35</f>
        <v>1.3105512463022266E-2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7.25" customHeight="1" x14ac:dyDescent="0.25">
      <c r="A12" s="18" t="s">
        <v>100</v>
      </c>
      <c r="B12" s="1">
        <v>27649.416282999999</v>
      </c>
      <c r="C12" s="1">
        <v>32476.58265</v>
      </c>
      <c r="D12" s="1">
        <v>34973.982649999998</v>
      </c>
      <c r="E12" s="1">
        <v>32607.840680000001</v>
      </c>
      <c r="F12" s="1">
        <v>29431.244777</v>
      </c>
      <c r="G12" s="5">
        <v>157139.06703999999</v>
      </c>
      <c r="H12" s="28">
        <f>+Tabla112[[#This Row],[TOTAL ]]/G$35</f>
        <v>1.6214126811396057E-2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x14ac:dyDescent="0.25">
      <c r="A13" s="18" t="s">
        <v>101</v>
      </c>
      <c r="B13" s="1">
        <v>1777.7142857142858</v>
      </c>
      <c r="C13" s="1">
        <v>2341.1142857142859</v>
      </c>
      <c r="D13" s="1">
        <v>4038.7142857142858</v>
      </c>
      <c r="E13" s="1">
        <v>3881.8571428571431</v>
      </c>
      <c r="F13" s="1">
        <v>3100</v>
      </c>
      <c r="G13" s="5">
        <v>15139.4</v>
      </c>
      <c r="H13" s="28">
        <f>+Tabla112[[#This Row],[TOTAL ]]/G$35</f>
        <v>1.562133186052098E-3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x14ac:dyDescent="0.25">
      <c r="A14" s="18" t="s">
        <v>102</v>
      </c>
      <c r="B14" s="1">
        <v>84.7</v>
      </c>
      <c r="C14" s="1">
        <v>342.5</v>
      </c>
      <c r="D14" s="1">
        <v>442.44</v>
      </c>
      <c r="E14" s="1">
        <v>440.36</v>
      </c>
      <c r="F14" s="1">
        <v>500</v>
      </c>
      <c r="G14" s="5">
        <v>1810</v>
      </c>
      <c r="H14" s="28">
        <f>+Tabla112[[#This Row],[TOTAL ]]/G$35</f>
        <v>1.8676176511316813E-4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x14ac:dyDescent="0.25">
      <c r="A15" s="18" t="s">
        <v>103</v>
      </c>
      <c r="B15" s="1">
        <v>39990.535236999996</v>
      </c>
      <c r="C15" s="1">
        <v>22820.819200000002</v>
      </c>
      <c r="D15" s="1">
        <v>20696.055286999999</v>
      </c>
      <c r="E15" s="1">
        <v>23396.590250000001</v>
      </c>
      <c r="F15" s="1">
        <v>24586.463638000001</v>
      </c>
      <c r="G15" s="5">
        <v>131490.46361199999</v>
      </c>
      <c r="H15" s="28">
        <f>+Tabla112[[#This Row],[TOTAL ]]/G$35</f>
        <v>1.3567619381064046E-2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x14ac:dyDescent="0.25">
      <c r="A16" s="18" t="s">
        <v>104</v>
      </c>
      <c r="B16" s="1">
        <v>17204.070017999999</v>
      </c>
      <c r="C16" s="1">
        <v>13703.286</v>
      </c>
      <c r="D16" s="1">
        <v>15178.486000000001</v>
      </c>
      <c r="E16" s="1">
        <v>15923.980347999999</v>
      </c>
      <c r="F16" s="1">
        <v>15692.674499999999</v>
      </c>
      <c r="G16" s="5">
        <v>77702.496866000001</v>
      </c>
      <c r="H16" s="28">
        <f>+Tabla112[[#This Row],[TOTAL ]]/G$35</f>
        <v>8.0175997062953454E-3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17" x14ac:dyDescent="0.25">
      <c r="A17" s="18" t="s">
        <v>105</v>
      </c>
      <c r="B17" s="1">
        <v>801349.01398639998</v>
      </c>
      <c r="C17" s="1">
        <v>828653.65144712024</v>
      </c>
      <c r="D17" s="1">
        <v>854998.95517741493</v>
      </c>
      <c r="E17" s="1">
        <v>943427.36562702339</v>
      </c>
      <c r="F17" s="1">
        <v>757512.9396756615</v>
      </c>
      <c r="G17" s="5">
        <v>4185941.9259136207</v>
      </c>
      <c r="H17" s="28">
        <f>+Tabla112[[#This Row],[TOTAL ]]/G$35</f>
        <v>0.43191928328444323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18" t="s">
        <v>106</v>
      </c>
      <c r="B18" s="1">
        <v>25350.08280806</v>
      </c>
      <c r="C18" s="1">
        <v>18830.490959226401</v>
      </c>
      <c r="D18" s="1">
        <v>30714.816484155199</v>
      </c>
      <c r="E18" s="1">
        <v>47217.406898558402</v>
      </c>
      <c r="F18" s="1">
        <v>12926</v>
      </c>
      <c r="G18" s="5">
        <v>135038.79715</v>
      </c>
      <c r="H18" s="28">
        <f>+Tabla112[[#This Row],[TOTAL ]]/G$35</f>
        <v>1.3933748129554176E-2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18" t="s">
        <v>107</v>
      </c>
      <c r="B19" s="1">
        <v>21245.084323999999</v>
      </c>
      <c r="C19" s="1">
        <v>12381.384</v>
      </c>
      <c r="D19" s="1">
        <v>21129.224999999999</v>
      </c>
      <c r="E19" s="1">
        <v>15286.833000000001</v>
      </c>
      <c r="F19" s="1">
        <v>18745.706999999999</v>
      </c>
      <c r="G19" s="5">
        <v>88788.233324000001</v>
      </c>
      <c r="H19" s="28">
        <f>+Tabla112[[#This Row],[TOTAL ]]/G$35</f>
        <v>9.1614625286574897E-3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5">
      <c r="A20" s="18" t="s">
        <v>108</v>
      </c>
      <c r="B20" s="1">
        <v>1400</v>
      </c>
      <c r="C20" s="1">
        <v>1892.9203199999999</v>
      </c>
      <c r="D20" s="1">
        <v>2380.3185659999999</v>
      </c>
      <c r="E20" s="1">
        <v>2521.0626179999999</v>
      </c>
      <c r="F20" s="1">
        <v>2113.4604352699998</v>
      </c>
      <c r="G20" s="5">
        <v>10307.76193927</v>
      </c>
      <c r="H20" s="28">
        <f>+Tabla112[[#This Row],[TOTAL ]]/G$35</f>
        <v>1.0635888475935902E-3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17" x14ac:dyDescent="0.25">
      <c r="A21" s="18" t="s">
        <v>109</v>
      </c>
      <c r="B21" s="1">
        <v>200</v>
      </c>
      <c r="C21" s="1">
        <v>531.79999999999995</v>
      </c>
      <c r="D21" s="1">
        <v>646.79999999999995</v>
      </c>
      <c r="E21" s="1">
        <v>479.6</v>
      </c>
      <c r="F21" s="1">
        <v>300</v>
      </c>
      <c r="G21" s="5">
        <v>2158.1999999999998</v>
      </c>
      <c r="H21" s="28">
        <f>+Tabla112[[#This Row],[TOTAL ]]/G$35</f>
        <v>2.226901886559334E-4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17" x14ac:dyDescent="0.25">
      <c r="A22" s="18" t="s">
        <v>110</v>
      </c>
      <c r="B22" s="1">
        <v>7717.6316850000003</v>
      </c>
      <c r="C22" s="1">
        <v>6102.1280004</v>
      </c>
      <c r="D22" s="1">
        <v>9987.6949996083331</v>
      </c>
      <c r="E22" s="1">
        <v>12047.667349991667</v>
      </c>
      <c r="F22" s="1">
        <v>15163.049879993336</v>
      </c>
      <c r="G22" s="5">
        <v>51018.171914993334</v>
      </c>
      <c r="H22" s="28">
        <f>+Tabla112[[#This Row],[TOTAL ]]/G$35</f>
        <v>5.2642231158515004E-3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17" x14ac:dyDescent="0.25">
      <c r="A23" s="18" t="s">
        <v>111</v>
      </c>
      <c r="B23" s="1">
        <v>3528.9981130000001</v>
      </c>
      <c r="C23" s="1">
        <v>1600</v>
      </c>
      <c r="D23" s="1">
        <v>2325</v>
      </c>
      <c r="E23" s="1">
        <v>2317.8000000000002</v>
      </c>
      <c r="F23" s="1">
        <v>3089.91</v>
      </c>
      <c r="G23" s="5">
        <v>12861.708113000001</v>
      </c>
      <c r="H23" s="28">
        <f>+Tabla112[[#This Row],[TOTAL ]]/G$35</f>
        <v>1.3271134306929477E-3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17" x14ac:dyDescent="0.25">
      <c r="A24" s="18" t="s">
        <v>112</v>
      </c>
      <c r="B24" s="1">
        <v>21739.857983000002</v>
      </c>
      <c r="C24" s="1">
        <v>22640.75</v>
      </c>
      <c r="D24" s="1">
        <v>25918.75</v>
      </c>
      <c r="E24" s="1">
        <v>23848.75</v>
      </c>
      <c r="F24" s="1">
        <v>8428.75</v>
      </c>
      <c r="G24" s="5">
        <v>102576.85798299999</v>
      </c>
      <c r="H24" s="28">
        <f>+Tabla112[[#This Row],[TOTAL ]]/G$35</f>
        <v>1.0584218263352404E-2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17" x14ac:dyDescent="0.25">
      <c r="A25" s="18" t="s">
        <v>113</v>
      </c>
      <c r="B25" s="1">
        <v>2200</v>
      </c>
      <c r="C25" s="1">
        <v>1200</v>
      </c>
      <c r="D25" s="1">
        <v>3200</v>
      </c>
      <c r="E25" s="1">
        <v>5550</v>
      </c>
      <c r="F25" s="1">
        <v>150</v>
      </c>
      <c r="G25" s="5">
        <v>12300</v>
      </c>
      <c r="H25" s="28">
        <f>+Tabla112[[#This Row],[TOTAL ]]/G$35</f>
        <v>1.2691545364044022E-3</v>
      </c>
      <c r="I25" s="33"/>
      <c r="J25" s="33"/>
      <c r="K25" s="33"/>
      <c r="L25" s="33"/>
      <c r="M25" s="33"/>
      <c r="N25" s="33"/>
      <c r="O25" s="33"/>
      <c r="P25" s="33"/>
      <c r="Q25" s="33"/>
    </row>
    <row r="26" spans="1:17" x14ac:dyDescent="0.25">
      <c r="A26" s="18" t="s">
        <v>114</v>
      </c>
      <c r="B26" s="1">
        <v>116600.12980698053</v>
      </c>
      <c r="C26" s="1">
        <v>241319.76787411014</v>
      </c>
      <c r="D26" s="1">
        <v>247686.79705498705</v>
      </c>
      <c r="E26" s="1">
        <v>257298.75808076895</v>
      </c>
      <c r="F26" s="1">
        <v>254650.41661287719</v>
      </c>
      <c r="G26" s="5">
        <v>1117555.8694297238</v>
      </c>
      <c r="H26" s="28">
        <f>+Tabla112[[#This Row],[TOTAL ]]/G$35</f>
        <v>0.11531309767252844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x14ac:dyDescent="0.25">
      <c r="A27" s="18" t="s">
        <v>115</v>
      </c>
      <c r="B27" s="1">
        <v>7629.2277889999996</v>
      </c>
      <c r="C27" s="1">
        <v>8947</v>
      </c>
      <c r="D27" s="1">
        <v>11345</v>
      </c>
      <c r="E27" s="1">
        <v>11289</v>
      </c>
      <c r="F27" s="1">
        <v>3300</v>
      </c>
      <c r="G27" s="5">
        <v>42510.227788999997</v>
      </c>
      <c r="H27" s="28">
        <f>+Tabla112[[#This Row],[TOTAL ]]/G$35</f>
        <v>4.3863454017881165E-3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17" x14ac:dyDescent="0.25">
      <c r="A28" s="18" t="s">
        <v>116</v>
      </c>
      <c r="B28" s="1">
        <v>79016.772194999998</v>
      </c>
      <c r="C28" s="1">
        <v>74018.561677999998</v>
      </c>
      <c r="D28" s="1">
        <v>78630.515513000006</v>
      </c>
      <c r="E28" s="1">
        <v>81091.075628000006</v>
      </c>
      <c r="F28" s="1">
        <v>78106.646842999995</v>
      </c>
      <c r="G28" s="5">
        <v>390863.571857</v>
      </c>
      <c r="H28" s="28">
        <f>+Tabla112[[#This Row],[TOTAL ]]/G$35</f>
        <v>4.0330591490856875E-2</v>
      </c>
      <c r="I28" s="33"/>
      <c r="J28" s="33"/>
      <c r="K28" s="33"/>
      <c r="L28" s="33"/>
      <c r="M28" s="33"/>
      <c r="N28" s="33"/>
      <c r="O28" s="33"/>
      <c r="P28" s="33"/>
      <c r="Q28" s="33"/>
    </row>
    <row r="29" spans="1:17" x14ac:dyDescent="0.25">
      <c r="A29" s="18" t="s">
        <v>117</v>
      </c>
      <c r="B29" s="1">
        <v>2915.578512</v>
      </c>
      <c r="C29" s="1">
        <v>2674.1</v>
      </c>
      <c r="D29" s="1">
        <v>4205.7</v>
      </c>
      <c r="E29" s="1">
        <v>3728.0459409999999</v>
      </c>
      <c r="F29" s="1">
        <v>1740</v>
      </c>
      <c r="G29" s="5">
        <v>15263.424453</v>
      </c>
      <c r="H29" s="29">
        <f>+Tabla112[[#This Row],[TOTAL ]]/G$35</f>
        <v>1.5749304378529132E-3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5">
      <c r="A30" s="18" t="s">
        <v>118</v>
      </c>
      <c r="B30" s="1">
        <v>87</v>
      </c>
      <c r="C30" s="1">
        <v>102.5</v>
      </c>
      <c r="D30" s="1">
        <v>102.5</v>
      </c>
      <c r="E30" s="1">
        <v>100</v>
      </c>
      <c r="F30" s="1">
        <v>0</v>
      </c>
      <c r="G30" s="5">
        <v>392</v>
      </c>
      <c r="H30" s="28">
        <f>+Tabla112[[#This Row],[TOTAL ]]/G$35</f>
        <v>4.0447851891912658E-5</v>
      </c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5">
      <c r="A31" s="18" t="s">
        <v>119</v>
      </c>
      <c r="B31" s="1">
        <v>143863.742</v>
      </c>
      <c r="C31" s="1">
        <v>170474.758</v>
      </c>
      <c r="D31" s="1">
        <v>119963.37</v>
      </c>
      <c r="E31" s="1">
        <v>197737.48</v>
      </c>
      <c r="F31" s="1">
        <v>40581.718000000001</v>
      </c>
      <c r="G31" s="5">
        <v>672621.06799999997</v>
      </c>
      <c r="H31" s="29">
        <f>+Tabla112[[#This Row],[TOTAL ]]/G$35</f>
        <v>6.9403258514908445E-2</v>
      </c>
      <c r="J31" s="33"/>
      <c r="K31" s="33"/>
      <c r="L31" s="33"/>
      <c r="M31" s="33"/>
      <c r="N31" s="33"/>
      <c r="O31" s="33"/>
      <c r="P31" s="33"/>
      <c r="Q31" s="33"/>
    </row>
    <row r="32" spans="1:17" x14ac:dyDescent="0.25">
      <c r="A32" s="18" t="s">
        <v>120</v>
      </c>
      <c r="B32" s="1">
        <v>103.8461538</v>
      </c>
      <c r="C32" s="1">
        <v>105</v>
      </c>
      <c r="D32" s="1">
        <v>105</v>
      </c>
      <c r="E32" s="1">
        <v>105</v>
      </c>
      <c r="F32" s="1">
        <v>46.153846200000004</v>
      </c>
      <c r="G32" s="5">
        <v>465</v>
      </c>
      <c r="H32" s="28">
        <f>+Tabla112[[#This Row],[TOTAL ]]/G$35</f>
        <v>4.7980232473824965E-5</v>
      </c>
      <c r="J32" s="33"/>
      <c r="K32" s="33"/>
      <c r="L32" s="33"/>
      <c r="M32" s="33"/>
      <c r="N32" s="33"/>
      <c r="O32" s="33"/>
      <c r="P32" s="33"/>
      <c r="Q32" s="33"/>
    </row>
    <row r="33" spans="1:17" x14ac:dyDescent="0.25">
      <c r="A33" s="18" t="s">
        <v>121</v>
      </c>
      <c r="B33" s="1">
        <v>1481.0247828695653</v>
      </c>
      <c r="C33" s="1">
        <v>5194.1456529999996</v>
      </c>
      <c r="D33" s="1">
        <v>8518.1900019999994</v>
      </c>
      <c r="E33" s="1">
        <v>8409.1908701286957</v>
      </c>
      <c r="F33" s="1">
        <v>2917.393478</v>
      </c>
      <c r="G33" s="5">
        <v>26519.944785998261</v>
      </c>
      <c r="H33" s="28">
        <f>+Tabla112[[#This Row],[TOTAL ]]/G$35</f>
        <v>2.7364153032799973E-3</v>
      </c>
      <c r="J33" s="33"/>
      <c r="K33" s="33"/>
      <c r="L33" s="33"/>
      <c r="M33" s="33"/>
      <c r="N33" s="33"/>
      <c r="O33" s="33"/>
      <c r="P33" s="33"/>
      <c r="Q33" s="33"/>
    </row>
    <row r="34" spans="1:17" x14ac:dyDescent="0.25">
      <c r="A34" s="18" t="s">
        <v>122</v>
      </c>
      <c r="B34" s="1">
        <v>24276.650756999999</v>
      </c>
      <c r="C34" s="1">
        <v>13643.547399999999</v>
      </c>
      <c r="D34" s="1">
        <v>33637.404999999999</v>
      </c>
      <c r="E34" s="1">
        <v>34646.537149999996</v>
      </c>
      <c r="F34" s="1">
        <v>35685.743264999997</v>
      </c>
      <c r="G34" s="5">
        <v>141889.88357199999</v>
      </c>
      <c r="H34" s="28">
        <f>+Tabla112[[#This Row],[TOTAL ]]/G$35</f>
        <v>1.464066580530864E-2</v>
      </c>
      <c r="J34" s="33"/>
      <c r="K34" s="33"/>
      <c r="L34" s="33"/>
      <c r="M34" s="33"/>
      <c r="N34" s="33"/>
      <c r="O34" s="33"/>
      <c r="P34" s="33"/>
      <c r="Q34" s="33"/>
    </row>
    <row r="35" spans="1:17" x14ac:dyDescent="0.25">
      <c r="A35" s="26" t="s">
        <v>1</v>
      </c>
      <c r="B35" s="21">
        <f>SUBTOTAL(109,Tabla112[2016])</f>
        <v>1905684.9337775558</v>
      </c>
      <c r="C35" s="21">
        <f>SUBTOTAL(109,Tabla112[2017])</f>
        <v>1983644.8999055715</v>
      </c>
      <c r="D35" s="21">
        <f>SUBTOTAL(109,Tabla112[2018])</f>
        <v>1991298.8414203424</v>
      </c>
      <c r="E35" s="21">
        <f>SUBTOTAL(109,Tabla112[2019])</f>
        <v>2167857.5090306988</v>
      </c>
      <c r="F35" s="21">
        <f>SUBTOTAL(109,Tabla112[2020])</f>
        <v>1643004.9993167499</v>
      </c>
      <c r="G35" s="21">
        <f>SUBTOTAL(109,Tabla112[[TOTAL ]])</f>
        <v>9691491.1834509168</v>
      </c>
      <c r="H35" s="30">
        <v>1</v>
      </c>
    </row>
  </sheetData>
  <mergeCells count="1">
    <mergeCell ref="A1:H1"/>
  </mergeCells>
  <pageMargins left="0.25" right="0.2" top="0.75" bottom="0.75" header="0.3" footer="0.3"/>
  <pageSetup scale="86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workbookViewId="0">
      <pane ySplit="4" topLeftCell="A35" activePane="bottomLeft" state="frozen"/>
      <selection activeCell="F13" sqref="F13"/>
      <selection pane="bottomLeft" activeCell="A46" sqref="A46"/>
    </sheetView>
  </sheetViews>
  <sheetFormatPr baseColWidth="10" defaultRowHeight="15" x14ac:dyDescent="0.25"/>
  <cols>
    <col min="1" max="1" width="50.140625" customWidth="1"/>
    <col min="2" max="2" width="17.85546875" customWidth="1"/>
    <col min="3" max="3" width="18.140625" customWidth="1"/>
    <col min="4" max="4" width="15.7109375" customWidth="1"/>
    <col min="5" max="5" width="19" customWidth="1"/>
    <col min="6" max="6" width="19.140625" customWidth="1"/>
    <col min="7" max="7" width="20.7109375" customWidth="1"/>
    <col min="8" max="8" width="16.42578125" style="1" bestFit="1" customWidth="1"/>
  </cols>
  <sheetData>
    <row r="2" spans="1:17" ht="21" x14ac:dyDescent="0.35">
      <c r="A2" s="51" t="s">
        <v>134</v>
      </c>
      <c r="B2" s="51"/>
      <c r="C2" s="51"/>
      <c r="D2" s="51"/>
      <c r="E2" s="51"/>
      <c r="F2" s="51"/>
      <c r="G2" s="51"/>
    </row>
    <row r="3" spans="1:17" x14ac:dyDescent="0.25">
      <c r="G3" s="3" t="s">
        <v>58</v>
      </c>
    </row>
    <row r="4" spans="1:17" ht="29.25" customHeight="1" x14ac:dyDescent="0.25">
      <c r="A4" s="12" t="s">
        <v>67</v>
      </c>
      <c r="B4" s="9" t="s">
        <v>54</v>
      </c>
      <c r="C4" s="9" t="s">
        <v>66</v>
      </c>
      <c r="D4" s="9" t="s">
        <v>57</v>
      </c>
      <c r="E4" s="9" t="s">
        <v>55</v>
      </c>
      <c r="F4" s="9" t="s">
        <v>56</v>
      </c>
      <c r="G4" s="9" t="s">
        <v>1</v>
      </c>
    </row>
    <row r="5" spans="1:17" x14ac:dyDescent="0.25">
      <c r="A5" s="13" t="s">
        <v>129</v>
      </c>
      <c r="B5" s="14">
        <v>598495.65991338703</v>
      </c>
      <c r="C5" s="14">
        <v>3050608.0156728588</v>
      </c>
      <c r="D5" s="14">
        <v>227858.14132390724</v>
      </c>
      <c r="E5" s="14">
        <v>0</v>
      </c>
      <c r="F5" s="14">
        <v>624851.21114105417</v>
      </c>
      <c r="G5" s="14">
        <v>4501813.0280512068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5" t="s">
        <v>68</v>
      </c>
      <c r="B6" s="5">
        <v>40844.459001188792</v>
      </c>
      <c r="C6" s="5">
        <v>9199.7940946342278</v>
      </c>
      <c r="D6" s="5">
        <v>7252.8944779072262</v>
      </c>
      <c r="E6" s="5">
        <v>0</v>
      </c>
      <c r="F6" s="5">
        <v>25134.475375858183</v>
      </c>
      <c r="G6" s="6">
        <v>82431.622949588404</v>
      </c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5" t="s">
        <v>69</v>
      </c>
      <c r="B7" s="5">
        <v>41598.650829999999</v>
      </c>
      <c r="C7" s="5">
        <v>0</v>
      </c>
      <c r="D7" s="5">
        <v>5621</v>
      </c>
      <c r="E7" s="5">
        <v>0</v>
      </c>
      <c r="F7" s="5">
        <v>0</v>
      </c>
      <c r="G7" s="6">
        <v>47219.650829999999</v>
      </c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5" t="s">
        <v>70</v>
      </c>
      <c r="B8" s="5">
        <v>489542.60529620002</v>
      </c>
      <c r="C8" s="5">
        <v>3041408.2215782246</v>
      </c>
      <c r="D8" s="5">
        <v>214984.24684600002</v>
      </c>
      <c r="E8" s="5">
        <v>0</v>
      </c>
      <c r="F8" s="5">
        <v>599716.73576519603</v>
      </c>
      <c r="G8" s="6">
        <v>4345651.8094856208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5" t="s">
        <v>72</v>
      </c>
      <c r="B9" s="5">
        <v>26509.944785998261</v>
      </c>
      <c r="C9" s="5">
        <v>0</v>
      </c>
      <c r="D9" s="5">
        <v>0</v>
      </c>
      <c r="E9" s="5">
        <v>0</v>
      </c>
      <c r="F9" s="5">
        <v>0</v>
      </c>
      <c r="G9" s="6">
        <v>26509.944785998261</v>
      </c>
      <c r="I9" s="1"/>
      <c r="J9" s="1"/>
      <c r="K9" s="1"/>
      <c r="L9" s="1"/>
      <c r="M9" s="1"/>
      <c r="N9" s="1"/>
      <c r="O9" s="1"/>
      <c r="P9" s="1"/>
      <c r="Q9" s="1"/>
    </row>
    <row r="10" spans="1:17" s="40" customFormat="1" x14ac:dyDescent="0.25">
      <c r="A10" s="13" t="s">
        <v>130</v>
      </c>
      <c r="B10" s="14">
        <v>875679.44079846458</v>
      </c>
      <c r="C10" s="14">
        <v>221017.74172772365</v>
      </c>
      <c r="D10" s="14">
        <v>17450</v>
      </c>
      <c r="E10" s="14">
        <v>348130.234799425</v>
      </c>
      <c r="F10" s="14">
        <v>50988.96846041645</v>
      </c>
      <c r="G10" s="14">
        <v>1513266.3857860297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9" customFormat="1" x14ac:dyDescent="0.25">
      <c r="A11" s="37" t="s">
        <v>73</v>
      </c>
      <c r="B11" s="6">
        <v>1823.4651019999999</v>
      </c>
      <c r="C11" s="6">
        <v>0</v>
      </c>
      <c r="D11" s="6">
        <v>0</v>
      </c>
      <c r="E11" s="6">
        <v>0</v>
      </c>
      <c r="F11" s="6">
        <v>0</v>
      </c>
      <c r="G11" s="6">
        <v>1823.4651019999999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x14ac:dyDescent="0.25">
      <c r="A12" s="15" t="s">
        <v>74</v>
      </c>
      <c r="B12" s="5">
        <v>34372.872152000004</v>
      </c>
      <c r="C12" s="5">
        <v>0</v>
      </c>
      <c r="D12" s="5">
        <v>0</v>
      </c>
      <c r="E12" s="5">
        <v>0</v>
      </c>
      <c r="F12" s="5">
        <v>240.00000000000009</v>
      </c>
      <c r="G12" s="6">
        <v>34612.872152000004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5" t="s">
        <v>75</v>
      </c>
      <c r="B13" s="5">
        <v>80466.534926403125</v>
      </c>
      <c r="C13" s="5">
        <v>5214.5129783215325</v>
      </c>
      <c r="D13" s="5">
        <v>0</v>
      </c>
      <c r="E13" s="5">
        <v>81293.511687225007</v>
      </c>
      <c r="F13" s="5">
        <v>41230.918597624004</v>
      </c>
      <c r="G13" s="6">
        <v>208205.47818957368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5" t="s">
        <v>76</v>
      </c>
      <c r="B14" s="5">
        <v>17219.425224999999</v>
      </c>
      <c r="C14" s="5">
        <v>5295.204829878815</v>
      </c>
      <c r="D14" s="5">
        <v>4650</v>
      </c>
      <c r="E14" s="5">
        <v>204631.69433999999</v>
      </c>
      <c r="F14" s="5">
        <v>3136.845378</v>
      </c>
      <c r="G14" s="6">
        <v>234933.16977287884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5" t="s">
        <v>70</v>
      </c>
      <c r="B15" s="5">
        <v>318.36270000000002</v>
      </c>
      <c r="C15" s="5">
        <v>0</v>
      </c>
      <c r="D15" s="5">
        <v>0</v>
      </c>
      <c r="E15" s="5">
        <v>0</v>
      </c>
      <c r="F15" s="5">
        <v>0</v>
      </c>
      <c r="G15" s="6">
        <v>318.36270000000002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5" t="s">
        <v>77</v>
      </c>
      <c r="B16" s="5">
        <v>82022.146563720002</v>
      </c>
      <c r="C16" s="5">
        <v>2823.4830689677246</v>
      </c>
      <c r="D16" s="5">
        <v>0</v>
      </c>
      <c r="E16" s="5">
        <v>62205.028772199999</v>
      </c>
      <c r="F16" s="5">
        <v>2722.0346920000002</v>
      </c>
      <c r="G16" s="6">
        <v>149772.69309688776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5" t="s">
        <v>78</v>
      </c>
      <c r="B17" s="5">
        <v>500.608</v>
      </c>
      <c r="C17" s="5">
        <v>0</v>
      </c>
      <c r="D17" s="5">
        <v>0</v>
      </c>
      <c r="E17" s="5">
        <v>0</v>
      </c>
      <c r="F17" s="5">
        <v>0</v>
      </c>
      <c r="G17" s="6">
        <v>500.608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5" t="s">
        <v>79</v>
      </c>
      <c r="B18" s="5">
        <v>4815.5</v>
      </c>
      <c r="C18" s="5">
        <v>257.75</v>
      </c>
      <c r="D18" s="5">
        <v>12800</v>
      </c>
      <c r="E18" s="5">
        <v>0</v>
      </c>
      <c r="F18" s="5">
        <v>0</v>
      </c>
      <c r="G18" s="6">
        <v>17873.25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5" t="s">
        <v>80</v>
      </c>
      <c r="B19" s="5">
        <v>2600</v>
      </c>
      <c r="C19" s="5">
        <v>0</v>
      </c>
      <c r="D19" s="5">
        <v>0</v>
      </c>
      <c r="E19" s="5">
        <v>0</v>
      </c>
      <c r="F19" s="5">
        <v>0</v>
      </c>
      <c r="G19" s="6">
        <v>2600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5" t="s">
        <v>81</v>
      </c>
      <c r="B20" s="5">
        <v>651340.52612934157</v>
      </c>
      <c r="C20" s="5">
        <v>207426.79085055561</v>
      </c>
      <c r="D20" s="5">
        <v>0</v>
      </c>
      <c r="E20" s="5">
        <v>0</v>
      </c>
      <c r="F20" s="5">
        <v>3659.1697927924465</v>
      </c>
      <c r="G20" s="6">
        <v>862426.48677268962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3" t="s">
        <v>131</v>
      </c>
      <c r="B21" s="14">
        <v>1281325.4737356943</v>
      </c>
      <c r="C21" s="14">
        <v>129914.18591407502</v>
      </c>
      <c r="D21" s="14">
        <v>318331.9822104359</v>
      </c>
      <c r="E21" s="14">
        <v>0</v>
      </c>
      <c r="F21" s="14">
        <v>1308528.0155297471</v>
      </c>
      <c r="G21" s="14">
        <v>3038099.6573899523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5" t="s">
        <v>73</v>
      </c>
      <c r="B22" s="5">
        <v>68171.286936000004</v>
      </c>
      <c r="C22" s="5">
        <v>0</v>
      </c>
      <c r="D22" s="5">
        <v>29070</v>
      </c>
      <c r="E22" s="5">
        <v>0</v>
      </c>
      <c r="F22" s="5">
        <v>58357.780103999998</v>
      </c>
      <c r="G22" s="6">
        <v>155599.06703999999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5" t="s">
        <v>68</v>
      </c>
      <c r="B23" s="5">
        <v>426624.12049650506</v>
      </c>
      <c r="C23" s="5">
        <v>117442.98625949744</v>
      </c>
      <c r="D23" s="5">
        <v>105389.5185984359</v>
      </c>
      <c r="E23" s="5">
        <v>0</v>
      </c>
      <c r="F23" s="5">
        <v>621989.30742387357</v>
      </c>
      <c r="G23" s="6">
        <v>1271445.9327783121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5" t="s">
        <v>69</v>
      </c>
      <c r="B24" s="5">
        <v>3693.6566680000001</v>
      </c>
      <c r="C24" s="5">
        <v>0</v>
      </c>
      <c r="D24" s="5">
        <v>0</v>
      </c>
      <c r="E24" s="5">
        <v>0</v>
      </c>
      <c r="F24" s="5">
        <v>0</v>
      </c>
      <c r="G24" s="6">
        <v>3693.6566680000001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5" t="s">
        <v>70</v>
      </c>
      <c r="B25" s="5">
        <v>1600</v>
      </c>
      <c r="C25" s="5">
        <v>0</v>
      </c>
      <c r="D25" s="5">
        <v>0</v>
      </c>
      <c r="E25" s="5">
        <v>0</v>
      </c>
      <c r="F25" s="5">
        <v>0</v>
      </c>
      <c r="G25" s="6">
        <v>1600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5" t="s">
        <v>77</v>
      </c>
      <c r="B26" s="5">
        <v>100</v>
      </c>
      <c r="C26" s="5">
        <v>0</v>
      </c>
      <c r="D26" s="5">
        <v>0</v>
      </c>
      <c r="E26" s="5">
        <v>0</v>
      </c>
      <c r="F26" s="5">
        <v>0</v>
      </c>
      <c r="G26" s="6">
        <v>100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5" t="s">
        <v>82</v>
      </c>
      <c r="B27" s="5">
        <v>1883.3394000000001</v>
      </c>
      <c r="C27" s="5">
        <v>0</v>
      </c>
      <c r="D27" s="5">
        <v>0</v>
      </c>
      <c r="E27" s="5">
        <v>0</v>
      </c>
      <c r="F27" s="5">
        <v>0</v>
      </c>
      <c r="G27" s="6">
        <v>1883.3394000000001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5" t="s">
        <v>83</v>
      </c>
      <c r="B28" s="5">
        <v>10978.368713</v>
      </c>
      <c r="C28" s="5">
        <v>0</v>
      </c>
      <c r="D28" s="5">
        <v>0</v>
      </c>
      <c r="E28" s="5">
        <v>0</v>
      </c>
      <c r="F28" s="5">
        <v>0</v>
      </c>
      <c r="G28" s="6">
        <v>10978.368713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5" t="s">
        <v>80</v>
      </c>
      <c r="B29" s="5">
        <v>10199.700000000001</v>
      </c>
      <c r="C29" s="5">
        <v>0</v>
      </c>
      <c r="D29" s="5">
        <v>104290.46361200001</v>
      </c>
      <c r="E29" s="5">
        <v>0</v>
      </c>
      <c r="F29" s="5">
        <v>5299.7</v>
      </c>
      <c r="G29" s="6">
        <v>119789.863612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 t="s">
        <v>81</v>
      </c>
      <c r="B30" s="5">
        <v>5950.5654581893004</v>
      </c>
      <c r="C30" s="5">
        <v>12471.199654577567</v>
      </c>
      <c r="D30" s="5">
        <v>0</v>
      </c>
      <c r="E30" s="5">
        <v>0</v>
      </c>
      <c r="F30" s="5">
        <v>563.374378873502</v>
      </c>
      <c r="G30" s="6">
        <v>18985.139491640373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5" t="s">
        <v>84</v>
      </c>
      <c r="B31" s="5">
        <v>34109.227788999997</v>
      </c>
      <c r="C31" s="5">
        <v>0</v>
      </c>
      <c r="D31" s="5">
        <v>120</v>
      </c>
      <c r="E31" s="5">
        <v>0</v>
      </c>
      <c r="F31" s="5">
        <v>5900</v>
      </c>
      <c r="G31" s="6">
        <v>40129.227788999997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5" t="s">
        <v>85</v>
      </c>
      <c r="B32" s="5">
        <v>21617.02</v>
      </c>
      <c r="C32" s="5">
        <v>0</v>
      </c>
      <c r="D32" s="5">
        <v>0</v>
      </c>
      <c r="E32" s="5">
        <v>0</v>
      </c>
      <c r="F32" s="5">
        <v>0</v>
      </c>
      <c r="G32" s="6">
        <v>21617.02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5" t="s">
        <v>86</v>
      </c>
      <c r="B33" s="5">
        <f>659114.973898+200</f>
        <v>659314.97389799997</v>
      </c>
      <c r="C33" s="5">
        <v>0</v>
      </c>
      <c r="D33" s="5">
        <v>55542</v>
      </c>
      <c r="E33" s="5">
        <v>0</v>
      </c>
      <c r="F33" s="5">
        <v>5000</v>
      </c>
      <c r="G33" s="6">
        <v>719656.97389799997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s="39" customFormat="1" x14ac:dyDescent="0.25">
      <c r="A34" s="37" t="s">
        <v>87</v>
      </c>
      <c r="B34" s="6">
        <v>37283.214376999997</v>
      </c>
      <c r="C34" s="6">
        <v>0</v>
      </c>
      <c r="D34" s="6">
        <v>23920</v>
      </c>
      <c r="E34" s="6">
        <v>0</v>
      </c>
      <c r="F34" s="6">
        <v>611417.85362299997</v>
      </c>
      <c r="G34" s="6">
        <v>672621.06799999997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40" customFormat="1" x14ac:dyDescent="0.25">
      <c r="A35" s="13" t="s">
        <v>132</v>
      </c>
      <c r="B35" s="14">
        <v>275044.32256599807</v>
      </c>
      <c r="C35" s="14">
        <v>24490.041356063088</v>
      </c>
      <c r="D35" s="14">
        <v>7071.244361</v>
      </c>
      <c r="E35" s="14">
        <v>0</v>
      </c>
      <c r="F35" s="14">
        <v>23436.552379937391</v>
      </c>
      <c r="G35" s="14">
        <v>330042.16066299845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x14ac:dyDescent="0.25">
      <c r="A36" s="15" t="s">
        <v>69</v>
      </c>
      <c r="B36" s="5">
        <v>67.333333333333329</v>
      </c>
      <c r="C36" s="5">
        <v>0</v>
      </c>
      <c r="D36" s="5">
        <v>0</v>
      </c>
      <c r="E36" s="5">
        <v>0</v>
      </c>
      <c r="F36" s="5">
        <v>0</v>
      </c>
      <c r="G36" s="6">
        <v>67.333333333333329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5" t="s">
        <v>89</v>
      </c>
      <c r="B37" s="5">
        <v>4479.5</v>
      </c>
      <c r="C37" s="5">
        <v>0</v>
      </c>
      <c r="D37" s="5">
        <v>0</v>
      </c>
      <c r="E37" s="5">
        <v>0</v>
      </c>
      <c r="F37" s="5">
        <v>0</v>
      </c>
      <c r="G37" s="6">
        <v>4479.5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5" t="s">
        <v>76</v>
      </c>
      <c r="B38" s="5">
        <v>6045</v>
      </c>
      <c r="C38" s="5">
        <v>0</v>
      </c>
      <c r="D38" s="5">
        <v>0</v>
      </c>
      <c r="E38" s="5">
        <v>0</v>
      </c>
      <c r="F38" s="5">
        <v>0</v>
      </c>
      <c r="G38" s="6">
        <v>6045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5" t="s">
        <v>70</v>
      </c>
      <c r="B39" s="5">
        <v>1630</v>
      </c>
      <c r="C39" s="5">
        <v>0</v>
      </c>
      <c r="D39" s="5">
        <v>0</v>
      </c>
      <c r="E39" s="5">
        <v>0</v>
      </c>
      <c r="F39" s="5">
        <v>0</v>
      </c>
      <c r="G39" s="6">
        <v>1630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5" t="s">
        <v>90</v>
      </c>
      <c r="B40" s="5">
        <v>50961.270585999999</v>
      </c>
      <c r="C40" s="5">
        <v>0</v>
      </c>
      <c r="D40" s="5">
        <v>0</v>
      </c>
      <c r="E40" s="5">
        <v>0</v>
      </c>
      <c r="F40" s="5">
        <v>0</v>
      </c>
      <c r="G40" s="6">
        <v>50961.270585999999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5" t="s">
        <v>77</v>
      </c>
      <c r="B41" s="5">
        <v>40</v>
      </c>
      <c r="C41" s="5">
        <v>0</v>
      </c>
      <c r="D41" s="5">
        <v>0</v>
      </c>
      <c r="E41" s="5">
        <v>0</v>
      </c>
      <c r="F41" s="5">
        <v>0</v>
      </c>
      <c r="G41" s="6">
        <v>40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5" t="s">
        <v>71</v>
      </c>
      <c r="B42" s="5">
        <v>39261.486859199998</v>
      </c>
      <c r="C42" s="5">
        <v>0</v>
      </c>
      <c r="D42" s="5">
        <v>2371.244361</v>
      </c>
      <c r="E42" s="5">
        <v>0</v>
      </c>
      <c r="F42" s="5">
        <v>0</v>
      </c>
      <c r="G42" s="6">
        <v>41632.731220199996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5" t="s">
        <v>79</v>
      </c>
      <c r="B43" s="5">
        <v>1605.345</v>
      </c>
      <c r="C43" s="5">
        <v>0</v>
      </c>
      <c r="D43" s="5">
        <v>0</v>
      </c>
      <c r="E43" s="5">
        <v>0</v>
      </c>
      <c r="F43" s="5">
        <v>0</v>
      </c>
      <c r="G43" s="6">
        <v>1605.345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5" t="s">
        <v>72</v>
      </c>
      <c r="B44" s="5">
        <v>10</v>
      </c>
      <c r="C44" s="5">
        <v>0</v>
      </c>
      <c r="D44" s="5">
        <v>0</v>
      </c>
      <c r="E44" s="5">
        <v>0</v>
      </c>
      <c r="F44" s="5">
        <v>0</v>
      </c>
      <c r="G44" s="6">
        <v>10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5" t="s">
        <v>81</v>
      </c>
      <c r="B45" s="5">
        <v>170944.3867874647</v>
      </c>
      <c r="C45" s="5">
        <v>24490.041356063088</v>
      </c>
      <c r="D45" s="5">
        <v>4700</v>
      </c>
      <c r="E45" s="5">
        <v>0</v>
      </c>
      <c r="F45" s="5">
        <v>23436.552379937391</v>
      </c>
      <c r="G45" s="6">
        <v>223570.98052346514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6.5" customHeight="1" x14ac:dyDescent="0.25">
      <c r="A46" s="50" t="s">
        <v>208</v>
      </c>
      <c r="B46" s="14">
        <v>3030544.8970135446</v>
      </c>
      <c r="C46" s="14">
        <v>3426029.9846707205</v>
      </c>
      <c r="D46" s="14">
        <v>570711.36789534311</v>
      </c>
      <c r="E46" s="14">
        <v>348130.234799425</v>
      </c>
      <c r="F46" s="14">
        <v>2007804.7475111552</v>
      </c>
      <c r="G46" s="14">
        <v>9383221.2318901867</v>
      </c>
      <c r="I46" s="1"/>
      <c r="J46" s="1"/>
      <c r="K46" s="1"/>
      <c r="L46" s="1"/>
      <c r="M46" s="1"/>
      <c r="N46" s="1"/>
      <c r="O46" s="1"/>
      <c r="P46" s="1"/>
      <c r="Q46" s="1"/>
    </row>
  </sheetData>
  <mergeCells count="1">
    <mergeCell ref="A2:G2"/>
  </mergeCells>
  <pageMargins left="0.23" right="0.2" top="0.35" bottom="0.39" header="0.31496062992125984" footer="0.31496062992125984"/>
  <pageSetup scale="7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workbookViewId="0">
      <pane ySplit="4" topLeftCell="A5" activePane="bottomLeft" state="frozen"/>
      <selection activeCell="F13" sqref="F13"/>
      <selection pane="bottomLeft" activeCell="C8" sqref="C8"/>
    </sheetView>
  </sheetViews>
  <sheetFormatPr baseColWidth="10" defaultRowHeight="15" x14ac:dyDescent="0.25"/>
  <cols>
    <col min="1" max="1" width="64.28515625" bestFit="1" customWidth="1"/>
    <col min="2" max="7" width="20.7109375" customWidth="1"/>
    <col min="8" max="8" width="16.42578125" style="1" bestFit="1" customWidth="1"/>
  </cols>
  <sheetData>
    <row r="2" spans="1:17" ht="21" x14ac:dyDescent="0.35">
      <c r="A2" s="51" t="s">
        <v>91</v>
      </c>
      <c r="B2" s="51"/>
      <c r="C2" s="51"/>
      <c r="D2" s="51"/>
      <c r="E2" s="51"/>
      <c r="F2" s="51"/>
      <c r="G2" s="51"/>
    </row>
    <row r="3" spans="1:17" x14ac:dyDescent="0.25">
      <c r="G3" s="3" t="s">
        <v>58</v>
      </c>
    </row>
    <row r="4" spans="1:17" ht="29.25" customHeight="1" x14ac:dyDescent="0.25">
      <c r="A4" s="12" t="s">
        <v>67</v>
      </c>
      <c r="B4" s="9" t="s">
        <v>54</v>
      </c>
      <c r="C4" s="9" t="s">
        <v>66</v>
      </c>
      <c r="D4" s="9" t="s">
        <v>57</v>
      </c>
      <c r="E4" s="9" t="s">
        <v>55</v>
      </c>
      <c r="F4" s="9" t="s">
        <v>56</v>
      </c>
      <c r="G4" s="9" t="s">
        <v>1</v>
      </c>
    </row>
    <row r="5" spans="1:17" x14ac:dyDescent="0.25">
      <c r="A5" s="15" t="s">
        <v>73</v>
      </c>
      <c r="B5" s="5">
        <f>1823.465102+68171</f>
        <v>69994.465102000002</v>
      </c>
      <c r="C5" s="5">
        <v>0</v>
      </c>
      <c r="D5" s="5">
        <v>29070</v>
      </c>
      <c r="E5" s="5">
        <v>0</v>
      </c>
      <c r="F5" s="5">
        <v>58358</v>
      </c>
      <c r="G5" s="6">
        <f>1823.465102+155599</f>
        <v>157422.46510199999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5" t="s">
        <v>68</v>
      </c>
      <c r="B6" s="5">
        <f>40844.4590011888+426624</f>
        <v>467468.45900118881</v>
      </c>
      <c r="C6" s="5">
        <f>9199.79409463423+117443</f>
        <v>126642.79409463423</v>
      </c>
      <c r="D6" s="5">
        <f>7252.89447790723+105390</f>
        <v>112642.89447790723</v>
      </c>
      <c r="E6" s="5">
        <v>0</v>
      </c>
      <c r="F6" s="5">
        <f>25134.4753758582+621989</f>
        <v>647123.47537585825</v>
      </c>
      <c r="G6" s="6">
        <f>82431.6229495884+1271446</f>
        <v>1353877.6229495883</v>
      </c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5" t="s">
        <v>69</v>
      </c>
      <c r="B7" s="5">
        <f>41598.65083+3694+67</f>
        <v>45359.650829999999</v>
      </c>
      <c r="C7" s="5">
        <v>0</v>
      </c>
      <c r="D7" s="5">
        <v>5621</v>
      </c>
      <c r="E7" s="5">
        <v>0</v>
      </c>
      <c r="F7" s="5">
        <v>0</v>
      </c>
      <c r="G7" s="6">
        <f>47219.65083+3694+67</f>
        <v>50980.650829999999</v>
      </c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5" t="s">
        <v>88</v>
      </c>
      <c r="B8" s="5">
        <v>12300</v>
      </c>
      <c r="C8" s="5">
        <v>0</v>
      </c>
      <c r="D8" s="5">
        <v>0</v>
      </c>
      <c r="E8" s="5">
        <v>0</v>
      </c>
      <c r="F8" s="5">
        <v>0</v>
      </c>
      <c r="G8" s="6">
        <v>12300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5" t="s">
        <v>74</v>
      </c>
      <c r="B9" s="5">
        <v>34372.872152000004</v>
      </c>
      <c r="C9" s="5">
        <v>0</v>
      </c>
      <c r="D9" s="5">
        <v>0</v>
      </c>
      <c r="E9" s="5">
        <v>0</v>
      </c>
      <c r="F9" s="5">
        <v>240.00000000000009</v>
      </c>
      <c r="G9" s="6">
        <v>34612.872152000004</v>
      </c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5" t="s">
        <v>75</v>
      </c>
      <c r="B10" s="5">
        <v>80466.534926403125</v>
      </c>
      <c r="C10" s="5">
        <v>5214.5129783215325</v>
      </c>
      <c r="D10" s="5">
        <v>0</v>
      </c>
      <c r="E10" s="5">
        <v>81293.511687225007</v>
      </c>
      <c r="F10" s="5">
        <v>41230.918597624004</v>
      </c>
      <c r="G10" s="6">
        <v>208205.47818957368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5" t="s">
        <v>89</v>
      </c>
      <c r="B11" s="5">
        <v>4655.5</v>
      </c>
      <c r="C11" s="5">
        <v>0</v>
      </c>
      <c r="D11" s="5">
        <v>0</v>
      </c>
      <c r="E11" s="5">
        <v>0</v>
      </c>
      <c r="F11" s="5">
        <v>0</v>
      </c>
      <c r="G11" s="6">
        <v>4655.5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5" t="s">
        <v>76</v>
      </c>
      <c r="B12" s="5">
        <f>17219.425225+6045</f>
        <v>23264.425224999999</v>
      </c>
      <c r="C12" s="5">
        <v>5295.204829878815</v>
      </c>
      <c r="D12" s="5">
        <v>4650</v>
      </c>
      <c r="E12" s="5">
        <v>204631.69433999999</v>
      </c>
      <c r="F12" s="5">
        <v>3136.845378</v>
      </c>
      <c r="G12" s="6">
        <f>234933.169772879+6045</f>
        <v>240978.16977287899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5" t="s">
        <v>70</v>
      </c>
      <c r="B13" s="5">
        <f>489542.6052962+318+1600+1630</f>
        <v>493090.60529620002</v>
      </c>
      <c r="C13" s="5">
        <v>3041408.2215782246</v>
      </c>
      <c r="D13" s="5">
        <v>214984.24684600002</v>
      </c>
      <c r="E13" s="5">
        <v>0</v>
      </c>
      <c r="F13" s="5">
        <v>599716.73576519603</v>
      </c>
      <c r="G13" s="6">
        <f>4345651.80948562+318+1600+1630</f>
        <v>4349199.8094856199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5" t="s">
        <v>90</v>
      </c>
      <c r="B14" s="5">
        <v>72087.327086000005</v>
      </c>
      <c r="C14" s="5">
        <v>0</v>
      </c>
      <c r="D14" s="5">
        <v>0</v>
      </c>
      <c r="E14" s="5">
        <v>0</v>
      </c>
      <c r="F14" s="5">
        <v>0</v>
      </c>
      <c r="G14" s="6">
        <v>72087.327086000005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5" t="s">
        <v>77</v>
      </c>
      <c r="B15" s="5">
        <f>82022.14656372+100+40</f>
        <v>82162.146563720002</v>
      </c>
      <c r="C15" s="5">
        <v>2823.4830689677246</v>
      </c>
      <c r="D15" s="5">
        <v>0</v>
      </c>
      <c r="E15" s="5">
        <v>62205.028772199999</v>
      </c>
      <c r="F15" s="5">
        <v>2722.0346920000002</v>
      </c>
      <c r="G15" s="6">
        <f>149772.693096888+100+40</f>
        <v>149912.69309688799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5" t="s">
        <v>71</v>
      </c>
      <c r="B16" s="5">
        <f>20580.856+262178</f>
        <v>282758.85600000003</v>
      </c>
      <c r="C16" s="5">
        <v>106</v>
      </c>
      <c r="D16" s="5">
        <f>21000+2371</f>
        <v>23371</v>
      </c>
      <c r="E16" s="5">
        <v>0</v>
      </c>
      <c r="F16" s="5">
        <v>124</v>
      </c>
      <c r="G16" s="6">
        <f>41580.856+264778</f>
        <v>306358.85600000003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5" t="s">
        <v>78</v>
      </c>
      <c r="B17" s="5">
        <f>500.608+7561</f>
        <v>8061.6080000000002</v>
      </c>
      <c r="C17" s="5">
        <v>0</v>
      </c>
      <c r="D17" s="5">
        <v>0</v>
      </c>
      <c r="E17" s="5">
        <v>0</v>
      </c>
      <c r="F17" s="5">
        <v>0</v>
      </c>
      <c r="G17" s="6">
        <f>500.608+7561</f>
        <v>8061.6080000000002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s="39" customFormat="1" x14ac:dyDescent="0.25">
      <c r="A18" s="15" t="s">
        <v>82</v>
      </c>
      <c r="B18" s="5">
        <v>1883.3394000000001</v>
      </c>
      <c r="C18" s="5">
        <v>0</v>
      </c>
      <c r="D18" s="5">
        <v>0</v>
      </c>
      <c r="E18" s="5">
        <v>0</v>
      </c>
      <c r="F18" s="5">
        <v>0</v>
      </c>
      <c r="G18" s="6">
        <v>1883.3394000000001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x14ac:dyDescent="0.25">
      <c r="A19" s="15" t="s">
        <v>79</v>
      </c>
      <c r="B19" s="5">
        <f>4815.5+1605</f>
        <v>6420.5</v>
      </c>
      <c r="C19" s="5">
        <v>257.75</v>
      </c>
      <c r="D19" s="5">
        <v>12800</v>
      </c>
      <c r="E19" s="5">
        <v>0</v>
      </c>
      <c r="F19" s="5">
        <v>0</v>
      </c>
      <c r="G19" s="6">
        <f>17873.25+1605</f>
        <v>19478.25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5" t="s">
        <v>83</v>
      </c>
      <c r="B20" s="5">
        <v>10978.368713</v>
      </c>
      <c r="C20" s="5">
        <v>0</v>
      </c>
      <c r="D20" s="5">
        <v>0</v>
      </c>
      <c r="E20" s="5">
        <v>0</v>
      </c>
      <c r="F20" s="5">
        <v>0</v>
      </c>
      <c r="G20" s="6">
        <v>10978.368713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5" t="s">
        <v>72</v>
      </c>
      <c r="B21" s="5">
        <f>26509.9447859983+10</f>
        <v>26519.944785998301</v>
      </c>
      <c r="C21" s="5">
        <v>0</v>
      </c>
      <c r="D21" s="5">
        <v>0</v>
      </c>
      <c r="E21" s="5">
        <v>0</v>
      </c>
      <c r="F21" s="5">
        <v>0</v>
      </c>
      <c r="G21" s="6">
        <f>26509.9447859983+10</f>
        <v>26519.944785998301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5" t="s">
        <v>80</v>
      </c>
      <c r="B22" s="5">
        <f>2600+10200</f>
        <v>12800</v>
      </c>
      <c r="C22" s="5">
        <v>0</v>
      </c>
      <c r="D22" s="5">
        <v>104290</v>
      </c>
      <c r="E22" s="5">
        <v>0</v>
      </c>
      <c r="F22" s="5">
        <v>5299.7</v>
      </c>
      <c r="G22" s="6">
        <f>2600+119790</f>
        <v>122390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5" t="s">
        <v>81</v>
      </c>
      <c r="B23" s="5">
        <f>651340.526129342+5951+170944</f>
        <v>828235.52612934203</v>
      </c>
      <c r="C23" s="5">
        <f>207426.790850556+12471+24490</f>
        <v>244387.79085055599</v>
      </c>
      <c r="D23" s="5">
        <v>4700</v>
      </c>
      <c r="E23" s="5">
        <v>0</v>
      </c>
      <c r="F23" s="5">
        <f>3659.16979279245+563+23437</f>
        <v>27659.169792792451</v>
      </c>
      <c r="G23" s="6">
        <f>862426.48677269+18985+223751</f>
        <v>1105162.48677269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6.5" customHeight="1" x14ac:dyDescent="0.25">
      <c r="A24" s="15" t="s">
        <v>84</v>
      </c>
      <c r="B24" s="5">
        <f>34109.227789+2381</f>
        <v>36490.227788999997</v>
      </c>
      <c r="C24" s="5">
        <v>0</v>
      </c>
      <c r="D24" s="5">
        <v>120</v>
      </c>
      <c r="E24" s="5">
        <v>0</v>
      </c>
      <c r="F24" s="5">
        <v>5900</v>
      </c>
      <c r="G24" s="6">
        <f>40129.227789+2381</f>
        <v>42510.227788999997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5" t="s">
        <v>85</v>
      </c>
      <c r="B25" s="5">
        <v>21617.02</v>
      </c>
      <c r="C25" s="5">
        <v>0</v>
      </c>
      <c r="D25" s="5">
        <v>0</v>
      </c>
      <c r="E25" s="5">
        <v>0</v>
      </c>
      <c r="F25" s="5">
        <v>0</v>
      </c>
      <c r="G25" s="6">
        <v>21617.02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 x14ac:dyDescent="0.25">
      <c r="A26" s="37" t="s">
        <v>86</v>
      </c>
      <c r="B26" s="6">
        <f>659114.973898+200</f>
        <v>659314.97389799997</v>
      </c>
      <c r="C26" s="6">
        <v>0</v>
      </c>
      <c r="D26" s="6">
        <v>55542</v>
      </c>
      <c r="E26" s="6">
        <v>0</v>
      </c>
      <c r="F26" s="6">
        <v>5000</v>
      </c>
      <c r="G26" s="6">
        <v>719656.97389799997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5" t="s">
        <v>87</v>
      </c>
      <c r="B27" s="5">
        <v>37283.214376999997</v>
      </c>
      <c r="C27" s="5">
        <v>0</v>
      </c>
      <c r="D27" s="5">
        <v>23920</v>
      </c>
      <c r="E27" s="5">
        <v>0</v>
      </c>
      <c r="F27" s="5">
        <v>611417.85362299997</v>
      </c>
      <c r="G27" s="6">
        <v>672621.06799999997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36" t="s">
        <v>135</v>
      </c>
      <c r="B28" s="1">
        <f>SUBTOTAL(109,B5:B27)</f>
        <v>3317585.5652748523</v>
      </c>
      <c r="C28" s="1">
        <f t="shared" ref="C28:G28" si="0">SUBTOTAL(109,C5:C27)</f>
        <v>3426135.757400583</v>
      </c>
      <c r="D28" s="1">
        <f t="shared" si="0"/>
        <v>591711.1413239073</v>
      </c>
      <c r="E28" s="1">
        <f t="shared" si="0"/>
        <v>348130.234799425</v>
      </c>
      <c r="F28" s="1">
        <f t="shared" si="0"/>
        <v>2007928.7332244709</v>
      </c>
      <c r="G28" s="1">
        <f t="shared" si="0"/>
        <v>9691470.7320232354</v>
      </c>
    </row>
  </sheetData>
  <mergeCells count="1">
    <mergeCell ref="A2:G2"/>
  </mergeCells>
  <pageMargins left="0.23" right="0.2" top="0.35" bottom="0.39" header="0.31496062992125984" footer="0.31496062992125984"/>
  <pageSetup scale="7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G15" sqref="G15"/>
    </sheetView>
  </sheetViews>
  <sheetFormatPr baseColWidth="10" defaultRowHeight="15" x14ac:dyDescent="0.25"/>
  <cols>
    <col min="1" max="1" width="51.7109375" style="41" customWidth="1"/>
    <col min="2" max="7" width="15.7109375" customWidth="1"/>
  </cols>
  <sheetData>
    <row r="1" spans="1:18" ht="24.75" customHeight="1" x14ac:dyDescent="0.25">
      <c r="A1" s="52" t="s">
        <v>0</v>
      </c>
      <c r="B1" s="52"/>
      <c r="C1" s="52"/>
      <c r="D1" s="52"/>
      <c r="E1" s="52"/>
      <c r="F1" s="52"/>
      <c r="G1" s="52"/>
    </row>
    <row r="2" spans="1:18" ht="21" x14ac:dyDescent="0.25">
      <c r="A2" s="52" t="s">
        <v>2</v>
      </c>
      <c r="B2" s="52"/>
      <c r="C2" s="52"/>
      <c r="D2" s="52"/>
      <c r="E2" s="52"/>
      <c r="F2" s="52"/>
      <c r="G2" s="52"/>
    </row>
    <row r="3" spans="1:18" x14ac:dyDescent="0.25">
      <c r="G3" s="3" t="s">
        <v>58</v>
      </c>
    </row>
    <row r="4" spans="1:18" ht="26.25" customHeight="1" x14ac:dyDescent="0.25">
      <c r="A4" s="12" t="s">
        <v>46</v>
      </c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52</v>
      </c>
    </row>
    <row r="5" spans="1:18" s="45" customFormat="1" ht="15.75" x14ac:dyDescent="0.25">
      <c r="A5" s="43" t="s">
        <v>129</v>
      </c>
      <c r="B5" s="44">
        <v>872131.98387623485</v>
      </c>
      <c r="C5" s="44">
        <v>903342.41020012018</v>
      </c>
      <c r="D5" s="44">
        <v>939684.79667986545</v>
      </c>
      <c r="E5" s="44">
        <v>1015352.9497471519</v>
      </c>
      <c r="F5" s="44">
        <v>812881.74354783422</v>
      </c>
      <c r="G5" s="44">
        <v>4543393.8840512084</v>
      </c>
      <c r="H5" s="45" t="s">
        <v>4</v>
      </c>
      <c r="I5" s="48"/>
      <c r="J5" s="48"/>
      <c r="K5" s="48"/>
      <c r="L5" s="48"/>
      <c r="M5" s="48"/>
      <c r="N5" s="48"/>
      <c r="O5" s="48"/>
      <c r="P5" s="48"/>
      <c r="Q5" s="44"/>
      <c r="R5" s="44"/>
    </row>
    <row r="6" spans="1:18" s="40" customFormat="1" ht="15.75" x14ac:dyDescent="0.25">
      <c r="A6" s="42" t="s">
        <v>7</v>
      </c>
      <c r="B6" s="20">
        <v>3503</v>
      </c>
      <c r="C6" s="20">
        <v>7261.186514</v>
      </c>
      <c r="D6" s="20">
        <v>5823.7067450000004</v>
      </c>
      <c r="E6" s="20">
        <v>8432.6466739999996</v>
      </c>
      <c r="F6" s="20">
        <v>5400</v>
      </c>
      <c r="G6" s="20">
        <v>30420.539933</v>
      </c>
      <c r="I6" s="48"/>
      <c r="J6" s="48"/>
      <c r="K6" s="48"/>
      <c r="L6" s="48"/>
      <c r="M6" s="48"/>
      <c r="N6" s="48"/>
      <c r="O6" s="48"/>
      <c r="P6" s="48"/>
      <c r="Q6" s="20"/>
      <c r="R6" s="20"/>
    </row>
    <row r="7" spans="1:18" ht="17.25" customHeight="1" x14ac:dyDescent="0.25">
      <c r="A7" s="41" t="s">
        <v>209</v>
      </c>
      <c r="B7" s="1">
        <v>3503</v>
      </c>
      <c r="C7" s="1">
        <v>7261.186514</v>
      </c>
      <c r="D7" s="1">
        <v>5823.7067450000004</v>
      </c>
      <c r="E7" s="1">
        <v>8432.6466739999996</v>
      </c>
      <c r="F7" s="1">
        <v>5400</v>
      </c>
      <c r="G7" s="1">
        <v>30420.539933</v>
      </c>
      <c r="I7" s="48"/>
      <c r="J7" s="48"/>
      <c r="K7" s="48"/>
      <c r="L7" s="48"/>
      <c r="M7" s="48"/>
      <c r="N7" s="48"/>
      <c r="O7" s="48"/>
      <c r="P7" s="48"/>
      <c r="Q7" s="1"/>
      <c r="R7" s="1"/>
    </row>
    <row r="8" spans="1:18" s="40" customFormat="1" ht="15.75" x14ac:dyDescent="0.25">
      <c r="A8" s="42" t="s">
        <v>8</v>
      </c>
      <c r="B8" s="20">
        <v>7117.36</v>
      </c>
      <c r="C8" s="20">
        <v>8127.58</v>
      </c>
      <c r="D8" s="20">
        <v>9109.67</v>
      </c>
      <c r="E8" s="20">
        <v>11594.87</v>
      </c>
      <c r="F8" s="20">
        <v>7150</v>
      </c>
      <c r="G8" s="20">
        <v>43099.48</v>
      </c>
      <c r="I8" s="48"/>
      <c r="J8" s="48"/>
      <c r="K8" s="48"/>
      <c r="L8" s="48"/>
      <c r="M8" s="48"/>
      <c r="N8" s="48"/>
      <c r="O8" s="48"/>
      <c r="P8" s="48"/>
      <c r="Q8" s="20"/>
      <c r="R8" s="20"/>
    </row>
    <row r="9" spans="1:18" ht="15.75" x14ac:dyDescent="0.25">
      <c r="A9" s="41" t="s">
        <v>210</v>
      </c>
      <c r="B9" s="1">
        <v>1400</v>
      </c>
      <c r="C9" s="1">
        <v>2100</v>
      </c>
      <c r="D9" s="1">
        <v>2400</v>
      </c>
      <c r="E9" s="1">
        <v>2900</v>
      </c>
      <c r="F9" s="1">
        <v>2100</v>
      </c>
      <c r="G9" s="1">
        <v>10900</v>
      </c>
      <c r="I9" s="48"/>
      <c r="J9" s="48"/>
      <c r="K9" s="48"/>
      <c r="L9" s="48"/>
      <c r="M9" s="48"/>
      <c r="N9" s="48"/>
      <c r="O9" s="48"/>
      <c r="P9" s="48"/>
      <c r="Q9" s="1"/>
      <c r="R9" s="1"/>
    </row>
    <row r="10" spans="1:18" ht="15.75" x14ac:dyDescent="0.25">
      <c r="A10" s="41" t="s">
        <v>136</v>
      </c>
      <c r="B10" s="1">
        <v>330</v>
      </c>
      <c r="C10" s="1">
        <v>550</v>
      </c>
      <c r="D10" s="1">
        <v>550</v>
      </c>
      <c r="E10" s="1">
        <v>550</v>
      </c>
      <c r="F10" s="1">
        <v>500</v>
      </c>
      <c r="G10" s="1">
        <v>2480</v>
      </c>
      <c r="I10" s="48"/>
      <c r="J10" s="48"/>
      <c r="K10" s="48"/>
      <c r="L10" s="48"/>
      <c r="M10" s="48"/>
      <c r="N10" s="48"/>
      <c r="O10" s="48"/>
      <c r="P10" s="48"/>
      <c r="Q10" s="1"/>
      <c r="R10" s="1"/>
    </row>
    <row r="11" spans="1:18" ht="15.75" x14ac:dyDescent="0.25">
      <c r="A11" s="41" t="s">
        <v>211</v>
      </c>
      <c r="B11" s="1">
        <v>2423.36</v>
      </c>
      <c r="C11" s="1">
        <v>3162.5</v>
      </c>
      <c r="D11" s="1">
        <v>3862.25</v>
      </c>
      <c r="E11" s="1">
        <v>5862.25</v>
      </c>
      <c r="F11" s="1">
        <v>2850</v>
      </c>
      <c r="G11" s="1">
        <v>18160.36</v>
      </c>
      <c r="I11" s="48"/>
      <c r="J11" s="48"/>
      <c r="K11" s="48"/>
      <c r="L11" s="48"/>
      <c r="M11" s="48"/>
      <c r="N11" s="48"/>
      <c r="O11" s="48"/>
      <c r="P11" s="48"/>
      <c r="Q11" s="1"/>
      <c r="R11" s="1"/>
    </row>
    <row r="12" spans="1:18" ht="15.75" x14ac:dyDescent="0.25">
      <c r="A12" s="41" t="s">
        <v>212</v>
      </c>
      <c r="B12" s="1">
        <v>2964</v>
      </c>
      <c r="C12" s="1">
        <v>2315.08</v>
      </c>
      <c r="D12" s="1">
        <v>2297.42</v>
      </c>
      <c r="E12" s="1">
        <v>2282.62</v>
      </c>
      <c r="F12" s="1">
        <v>1700</v>
      </c>
      <c r="G12" s="1">
        <v>11559.12</v>
      </c>
      <c r="I12" s="48"/>
      <c r="J12" s="48"/>
      <c r="K12" s="48"/>
      <c r="L12" s="48"/>
      <c r="M12" s="48"/>
      <c r="N12" s="48"/>
      <c r="O12" s="48"/>
      <c r="P12" s="48"/>
      <c r="Q12" s="1"/>
      <c r="R12" s="1"/>
    </row>
    <row r="13" spans="1:18" s="40" customFormat="1" ht="20.25" customHeight="1" x14ac:dyDescent="0.25">
      <c r="A13" s="42" t="s">
        <v>9</v>
      </c>
      <c r="B13" s="20">
        <v>41637.300756999997</v>
      </c>
      <c r="C13" s="20">
        <v>57011.519520000002</v>
      </c>
      <c r="D13" s="20">
        <v>67983.495895</v>
      </c>
      <c r="E13" s="20">
        <v>106856.75807500001</v>
      </c>
      <c r="F13" s="20">
        <v>51459.044689000002</v>
      </c>
      <c r="G13" s="20">
        <v>324948.11893599998</v>
      </c>
      <c r="I13" s="48"/>
      <c r="J13" s="48"/>
      <c r="K13" s="48"/>
      <c r="L13" s="48"/>
      <c r="M13" s="48"/>
      <c r="N13" s="48"/>
      <c r="O13" s="48"/>
      <c r="P13" s="48"/>
    </row>
    <row r="14" spans="1:18" ht="15.75" x14ac:dyDescent="0.25">
      <c r="A14" s="41" t="s">
        <v>213</v>
      </c>
      <c r="B14" s="1">
        <v>16948.650000000001</v>
      </c>
      <c r="C14" s="1">
        <v>42722.883020000001</v>
      </c>
      <c r="D14" s="1">
        <v>32082.621895</v>
      </c>
      <c r="E14" s="1">
        <v>70019.979359999998</v>
      </c>
      <c r="F14" s="1">
        <v>15673.301423999999</v>
      </c>
      <c r="G14" s="1">
        <v>177447.43569899999</v>
      </c>
      <c r="I14" s="48"/>
      <c r="J14" s="48"/>
      <c r="K14" s="48"/>
      <c r="L14" s="48"/>
      <c r="M14" s="48"/>
      <c r="N14" s="48"/>
      <c r="O14" s="48"/>
      <c r="P14" s="48"/>
    </row>
    <row r="15" spans="1:18" ht="15.75" x14ac:dyDescent="0.25">
      <c r="A15" s="41" t="s">
        <v>214</v>
      </c>
      <c r="B15" s="1">
        <v>24688.650756999999</v>
      </c>
      <c r="C15" s="1">
        <v>14288.636500000001</v>
      </c>
      <c r="D15" s="1">
        <v>35900.874000000003</v>
      </c>
      <c r="E15" s="1">
        <v>36836.778715</v>
      </c>
      <c r="F15" s="1">
        <v>35785.743264999997</v>
      </c>
      <c r="G15" s="1">
        <v>147500.68323699999</v>
      </c>
      <c r="I15" s="48"/>
      <c r="J15" s="48"/>
      <c r="K15" s="48"/>
      <c r="L15" s="48"/>
      <c r="M15" s="48"/>
      <c r="N15" s="48"/>
      <c r="O15" s="48"/>
      <c r="P15" s="48"/>
    </row>
    <row r="16" spans="1:18" ht="15.75" x14ac:dyDescent="0.25">
      <c r="A16" s="41" t="s">
        <v>10</v>
      </c>
      <c r="B16" s="1">
        <v>769483.93731973344</v>
      </c>
      <c r="C16" s="1">
        <v>766739.97947978682</v>
      </c>
      <c r="D16" s="1">
        <v>802898.15420408151</v>
      </c>
      <c r="E16" s="1">
        <v>849705.16136135685</v>
      </c>
      <c r="F16" s="1">
        <v>728948.43825166149</v>
      </c>
      <c r="G16" s="1">
        <v>3917775.6706166212</v>
      </c>
      <c r="I16" s="48"/>
      <c r="J16" s="48"/>
      <c r="K16" s="48"/>
      <c r="L16" s="48"/>
      <c r="M16" s="48"/>
      <c r="N16" s="48"/>
      <c r="O16" s="48"/>
      <c r="P16" s="48"/>
    </row>
    <row r="17" spans="1:16" ht="15.75" x14ac:dyDescent="0.25">
      <c r="A17" s="41" t="s">
        <v>215</v>
      </c>
      <c r="B17" s="1">
        <v>159993.13562273333</v>
      </c>
      <c r="C17" s="1">
        <v>88330.693441000025</v>
      </c>
      <c r="D17" s="1">
        <v>87117.727721999996</v>
      </c>
      <c r="E17" s="1">
        <v>106416.87545421334</v>
      </c>
      <c r="F17" s="1">
        <v>71843.147706720003</v>
      </c>
      <c r="G17" s="1">
        <v>513701.57994666672</v>
      </c>
      <c r="I17" s="48"/>
      <c r="J17" s="48"/>
      <c r="K17" s="48"/>
      <c r="L17" s="48"/>
      <c r="M17" s="48"/>
      <c r="N17" s="48"/>
      <c r="O17" s="48"/>
      <c r="P17" s="48"/>
    </row>
    <row r="18" spans="1:16" ht="15.75" x14ac:dyDescent="0.25">
      <c r="A18" s="41" t="s">
        <v>216</v>
      </c>
      <c r="B18" s="1">
        <v>663.8</v>
      </c>
      <c r="C18" s="1">
        <v>1591.4</v>
      </c>
      <c r="D18" s="1">
        <v>941.4</v>
      </c>
      <c r="E18" s="1">
        <v>441.4</v>
      </c>
      <c r="F18" s="1">
        <v>0</v>
      </c>
      <c r="G18" s="1">
        <v>3638</v>
      </c>
      <c r="I18" s="48"/>
      <c r="J18" s="48"/>
      <c r="K18" s="48"/>
      <c r="L18" s="48"/>
      <c r="M18" s="48"/>
      <c r="N18" s="48"/>
      <c r="O18" s="48"/>
      <c r="P18" s="48"/>
    </row>
    <row r="19" spans="1:16" ht="16.5" customHeight="1" x14ac:dyDescent="0.25">
      <c r="A19" s="41" t="s">
        <v>217</v>
      </c>
      <c r="B19" s="1">
        <v>608827.001697</v>
      </c>
      <c r="C19" s="1">
        <v>676817.88603878685</v>
      </c>
      <c r="D19" s="1">
        <v>714839.02648208151</v>
      </c>
      <c r="E19" s="1">
        <v>742846.88590714347</v>
      </c>
      <c r="F19" s="1">
        <v>657105.29054494156</v>
      </c>
      <c r="G19" s="1">
        <v>3400436.0906699542</v>
      </c>
      <c r="I19" s="48"/>
      <c r="J19" s="48"/>
      <c r="K19" s="48"/>
      <c r="L19" s="48"/>
      <c r="M19" s="48"/>
      <c r="N19" s="48"/>
      <c r="O19" s="48"/>
      <c r="P19" s="48"/>
    </row>
    <row r="20" spans="1:16" s="40" customFormat="1" ht="15.75" x14ac:dyDescent="0.25">
      <c r="A20" s="42" t="s">
        <v>11</v>
      </c>
      <c r="B20" s="20">
        <v>16264.066666666666</v>
      </c>
      <c r="C20" s="20">
        <v>2771.9333333333334</v>
      </c>
      <c r="D20" s="20">
        <v>8717.3333333333339</v>
      </c>
      <c r="E20" s="20">
        <v>1435.4666666666667</v>
      </c>
      <c r="F20" s="20">
        <v>219.2</v>
      </c>
      <c r="G20" s="20">
        <v>29408</v>
      </c>
      <c r="I20" s="48"/>
      <c r="J20" s="48"/>
      <c r="K20" s="48"/>
      <c r="L20" s="48"/>
      <c r="M20" s="48"/>
      <c r="N20" s="48"/>
      <c r="O20" s="48"/>
      <c r="P20" s="48"/>
    </row>
    <row r="21" spans="1:16" ht="15.75" x14ac:dyDescent="0.25">
      <c r="A21" s="41" t="s">
        <v>218</v>
      </c>
      <c r="B21" s="1">
        <v>16264.066666666666</v>
      </c>
      <c r="C21" s="1">
        <v>2771.9333333333334</v>
      </c>
      <c r="D21" s="1">
        <v>8717.3333333333339</v>
      </c>
      <c r="E21" s="1">
        <v>1435.4666666666667</v>
      </c>
      <c r="F21" s="1">
        <v>219.2</v>
      </c>
      <c r="G21" s="1">
        <v>29408</v>
      </c>
      <c r="I21" s="48"/>
      <c r="J21" s="48"/>
      <c r="K21" s="48"/>
      <c r="L21" s="48"/>
      <c r="M21" s="48"/>
      <c r="N21" s="48"/>
      <c r="O21" s="48"/>
      <c r="P21" s="48"/>
    </row>
    <row r="22" spans="1:16" s="40" customFormat="1" ht="15.75" x14ac:dyDescent="0.25">
      <c r="A22" s="42" t="s">
        <v>12</v>
      </c>
      <c r="B22" s="20">
        <v>11330.856</v>
      </c>
      <c r="C22" s="20">
        <v>8600</v>
      </c>
      <c r="D22" s="20">
        <v>11750</v>
      </c>
      <c r="E22" s="20">
        <v>8900</v>
      </c>
      <c r="F22" s="20">
        <v>1000</v>
      </c>
      <c r="G22" s="20">
        <v>41580.856</v>
      </c>
      <c r="I22" s="48"/>
      <c r="J22" s="48"/>
      <c r="K22" s="48"/>
      <c r="L22" s="48"/>
      <c r="M22" s="48"/>
      <c r="N22" s="48"/>
      <c r="O22" s="48"/>
      <c r="P22" s="48"/>
    </row>
    <row r="23" spans="1:16" ht="15.75" x14ac:dyDescent="0.25">
      <c r="A23" s="41" t="s">
        <v>219</v>
      </c>
      <c r="B23" s="1">
        <v>7080.8559999999998</v>
      </c>
      <c r="C23" s="1">
        <v>7100</v>
      </c>
      <c r="D23" s="1">
        <v>7950</v>
      </c>
      <c r="E23" s="1">
        <v>6900</v>
      </c>
      <c r="F23" s="1">
        <v>1000</v>
      </c>
      <c r="G23" s="1">
        <v>30030.856</v>
      </c>
      <c r="I23" s="48"/>
      <c r="J23" s="48"/>
      <c r="K23" s="48"/>
      <c r="L23" s="48"/>
      <c r="M23" s="48"/>
      <c r="N23" s="48"/>
      <c r="O23" s="48"/>
      <c r="P23" s="48"/>
    </row>
    <row r="24" spans="1:16" ht="15.75" x14ac:dyDescent="0.25">
      <c r="A24" s="41" t="s">
        <v>220</v>
      </c>
      <c r="B24" s="1">
        <v>4250</v>
      </c>
      <c r="C24" s="1">
        <v>1500</v>
      </c>
      <c r="D24" s="1">
        <v>3800</v>
      </c>
      <c r="E24" s="1">
        <v>2000</v>
      </c>
      <c r="F24" s="1">
        <v>0</v>
      </c>
      <c r="G24" s="1">
        <v>11550</v>
      </c>
      <c r="I24" s="48"/>
      <c r="J24" s="48"/>
      <c r="K24" s="48"/>
      <c r="L24" s="48"/>
      <c r="M24" s="48"/>
      <c r="N24" s="48"/>
      <c r="O24" s="48"/>
      <c r="P24" s="48"/>
    </row>
    <row r="25" spans="1:16" s="40" customFormat="1" ht="15.75" x14ac:dyDescent="0.25">
      <c r="A25" s="42" t="s">
        <v>13</v>
      </c>
      <c r="B25" s="20">
        <v>5981.0247828695647</v>
      </c>
      <c r="C25" s="20">
        <v>6684.1456529999996</v>
      </c>
      <c r="D25" s="20">
        <v>10018.190001999999</v>
      </c>
      <c r="E25" s="20">
        <v>9909.1908701286957</v>
      </c>
      <c r="F25" s="20">
        <v>4484.9532337839501</v>
      </c>
      <c r="G25" s="20">
        <v>37077.504541782211</v>
      </c>
      <c r="I25" s="48"/>
      <c r="J25" s="48"/>
      <c r="K25" s="48"/>
      <c r="L25" s="48"/>
      <c r="M25" s="48"/>
      <c r="N25" s="48"/>
      <c r="O25" s="48"/>
      <c r="P25" s="48"/>
    </row>
    <row r="26" spans="1:16" ht="15.75" x14ac:dyDescent="0.25">
      <c r="A26" s="41" t="s">
        <v>221</v>
      </c>
      <c r="B26" s="1">
        <v>220.86956521739131</v>
      </c>
      <c r="C26" s="1">
        <v>221.42174</v>
      </c>
      <c r="D26" s="1">
        <v>220.593479</v>
      </c>
      <c r="E26" s="1">
        <v>137.76739160869565</v>
      </c>
      <c r="F26" s="1">
        <v>0</v>
      </c>
      <c r="G26" s="1">
        <v>800.65217582608705</v>
      </c>
      <c r="I26" s="48"/>
      <c r="J26" s="48"/>
      <c r="K26" s="48"/>
      <c r="L26" s="48"/>
      <c r="M26" s="48"/>
      <c r="N26" s="48"/>
      <c r="O26" s="48"/>
      <c r="P26" s="48"/>
    </row>
    <row r="27" spans="1:16" ht="15.75" x14ac:dyDescent="0.25">
      <c r="A27" s="41" t="s">
        <v>222</v>
      </c>
      <c r="B27" s="1">
        <v>647.45652199999995</v>
      </c>
      <c r="C27" s="1">
        <v>756.54347800000005</v>
      </c>
      <c r="D27" s="1">
        <v>274.73913099999999</v>
      </c>
      <c r="E27" s="1">
        <v>274.73913099999999</v>
      </c>
      <c r="F27" s="1">
        <v>0</v>
      </c>
      <c r="G27" s="1">
        <v>1953.4782620000001</v>
      </c>
      <c r="I27" s="48"/>
      <c r="J27" s="48"/>
      <c r="K27" s="48"/>
      <c r="L27" s="48"/>
      <c r="M27" s="48"/>
      <c r="N27" s="48"/>
      <c r="O27" s="48"/>
      <c r="P27" s="48"/>
    </row>
    <row r="28" spans="1:16" ht="15.75" x14ac:dyDescent="0.25">
      <c r="A28" s="41" t="s">
        <v>223</v>
      </c>
      <c r="B28" s="1">
        <v>5112.6986956521741</v>
      </c>
      <c r="C28" s="1">
        <v>5706.1804350000002</v>
      </c>
      <c r="D28" s="1">
        <v>9522.8573919999999</v>
      </c>
      <c r="E28" s="1">
        <v>9496.6843475200003</v>
      </c>
      <c r="F28" s="1">
        <v>4484.9532337839501</v>
      </c>
      <c r="G28" s="1">
        <v>34323.374103956121</v>
      </c>
      <c r="I28" s="48"/>
      <c r="J28" s="48"/>
      <c r="K28" s="48"/>
      <c r="L28" s="48"/>
      <c r="M28" s="48"/>
      <c r="N28" s="48"/>
      <c r="O28" s="48"/>
      <c r="P28" s="48"/>
    </row>
    <row r="29" spans="1:16" s="40" customFormat="1" ht="30" x14ac:dyDescent="0.25">
      <c r="A29" s="42" t="s">
        <v>126</v>
      </c>
      <c r="B29" s="20">
        <v>16814.438349965221</v>
      </c>
      <c r="C29" s="20">
        <v>46146.065699999999</v>
      </c>
      <c r="D29" s="20">
        <v>23384.24650045051</v>
      </c>
      <c r="E29" s="20">
        <v>18518.856100000001</v>
      </c>
      <c r="F29" s="20">
        <v>14220.107373388737</v>
      </c>
      <c r="G29" s="20">
        <v>119083.71402380445</v>
      </c>
      <c r="I29" s="48"/>
      <c r="J29" s="48"/>
      <c r="K29" s="48"/>
      <c r="L29" s="48"/>
      <c r="M29" s="48"/>
      <c r="N29" s="48"/>
      <c r="O29" s="48"/>
      <c r="P29" s="48"/>
    </row>
    <row r="30" spans="1:16" ht="15.75" x14ac:dyDescent="0.25">
      <c r="A30" s="41" t="s">
        <v>224</v>
      </c>
      <c r="B30" s="1">
        <v>0</v>
      </c>
      <c r="C30" s="1">
        <v>0</v>
      </c>
      <c r="D30" s="1">
        <v>250</v>
      </c>
      <c r="E30" s="1">
        <v>250</v>
      </c>
      <c r="F30" s="1">
        <v>0</v>
      </c>
      <c r="G30" s="1">
        <v>500</v>
      </c>
      <c r="I30" s="48"/>
      <c r="J30" s="48"/>
      <c r="K30" s="48"/>
      <c r="L30" s="48"/>
      <c r="M30" s="48"/>
      <c r="N30" s="48"/>
      <c r="O30" s="48"/>
      <c r="P30" s="48"/>
    </row>
    <row r="31" spans="1:16" ht="15.75" x14ac:dyDescent="0.25">
      <c r="A31" s="41" t="s">
        <v>225</v>
      </c>
      <c r="B31" s="1">
        <v>16423.438349965221</v>
      </c>
      <c r="C31" s="1">
        <v>45703.065699999999</v>
      </c>
      <c r="D31" s="1">
        <v>22629.24650045051</v>
      </c>
      <c r="E31" s="1">
        <v>17653.856100000001</v>
      </c>
      <c r="F31" s="1">
        <v>14120.107373388737</v>
      </c>
      <c r="G31" s="1">
        <v>116529.71402380445</v>
      </c>
      <c r="I31" s="48"/>
      <c r="J31" s="48"/>
      <c r="K31" s="48"/>
      <c r="L31" s="48"/>
      <c r="M31" s="48"/>
      <c r="N31" s="48"/>
      <c r="O31" s="48"/>
      <c r="P31" s="48"/>
    </row>
    <row r="32" spans="1:16" ht="15.75" x14ac:dyDescent="0.25">
      <c r="A32" s="41" t="s">
        <v>226</v>
      </c>
      <c r="B32" s="1">
        <v>281</v>
      </c>
      <c r="C32" s="1">
        <v>245</v>
      </c>
      <c r="D32" s="1">
        <v>245</v>
      </c>
      <c r="E32" s="1">
        <v>505</v>
      </c>
      <c r="F32" s="1">
        <v>100</v>
      </c>
      <c r="G32" s="1">
        <v>1376</v>
      </c>
      <c r="I32" s="48"/>
      <c r="J32" s="48"/>
      <c r="K32" s="48"/>
      <c r="L32" s="48"/>
      <c r="M32" s="48"/>
      <c r="N32" s="48"/>
      <c r="O32" s="48"/>
      <c r="P32" s="48"/>
    </row>
    <row r="33" spans="1:16" ht="15.75" x14ac:dyDescent="0.25">
      <c r="A33" s="41" t="s">
        <v>227</v>
      </c>
      <c r="B33" s="1">
        <v>50</v>
      </c>
      <c r="C33" s="1">
        <v>138</v>
      </c>
      <c r="D33" s="1">
        <v>200</v>
      </c>
      <c r="E33" s="1">
        <v>50</v>
      </c>
      <c r="F33" s="1">
        <v>0</v>
      </c>
      <c r="G33" s="1">
        <v>438</v>
      </c>
      <c r="I33" s="48"/>
      <c r="J33" s="48"/>
      <c r="K33" s="48"/>
      <c r="L33" s="48"/>
      <c r="M33" s="48"/>
      <c r="N33" s="48"/>
      <c r="O33" s="48"/>
      <c r="P33" s="48"/>
    </row>
    <row r="34" spans="1:16" ht="15.75" x14ac:dyDescent="0.25">
      <c r="A34" s="41" t="s">
        <v>228</v>
      </c>
      <c r="B34" s="1">
        <v>60</v>
      </c>
      <c r="C34" s="1">
        <v>60</v>
      </c>
      <c r="D34" s="1">
        <v>60</v>
      </c>
      <c r="E34" s="1">
        <v>60</v>
      </c>
      <c r="F34" s="1">
        <v>0</v>
      </c>
      <c r="G34" s="1">
        <v>240</v>
      </c>
      <c r="I34" s="48"/>
      <c r="J34" s="48"/>
      <c r="K34" s="48"/>
      <c r="L34" s="48"/>
      <c r="M34" s="48"/>
      <c r="N34" s="48"/>
      <c r="O34" s="48"/>
      <c r="P34" s="48"/>
    </row>
    <row r="35" spans="1:16" x14ac:dyDescent="0.25">
      <c r="B35" t="s">
        <v>4</v>
      </c>
    </row>
    <row r="48" spans="1:16" x14ac:dyDescent="0.25">
      <c r="B48" s="5" t="s">
        <v>4</v>
      </c>
    </row>
  </sheetData>
  <mergeCells count="2">
    <mergeCell ref="A1:G1"/>
    <mergeCell ref="A2:G2"/>
  </mergeCells>
  <pageMargins left="0.33" right="0.2" top="0.46" bottom="0.43" header="0.3" footer="0.3"/>
  <pageSetup scale="9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F18" sqref="F18"/>
    </sheetView>
  </sheetViews>
  <sheetFormatPr baseColWidth="10" defaultRowHeight="15" x14ac:dyDescent="0.25"/>
  <cols>
    <col min="1" max="1" width="54.42578125" customWidth="1"/>
    <col min="2" max="6" width="15.7109375" customWidth="1"/>
    <col min="7" max="7" width="15.7109375" style="1" customWidth="1"/>
    <col min="8" max="13" width="11.42578125" style="1"/>
  </cols>
  <sheetData>
    <row r="1" spans="1:15" ht="21" x14ac:dyDescent="0.35">
      <c r="A1" s="51" t="s">
        <v>0</v>
      </c>
      <c r="B1" s="51"/>
      <c r="C1" s="51"/>
      <c r="D1" s="51"/>
      <c r="E1" s="51"/>
      <c r="F1" s="51"/>
    </row>
    <row r="2" spans="1:15" ht="21" x14ac:dyDescent="0.35">
      <c r="A2" s="51" t="s">
        <v>3</v>
      </c>
      <c r="B2" s="51"/>
      <c r="C2" s="51"/>
      <c r="D2" s="51"/>
      <c r="E2" s="51"/>
      <c r="F2" s="51"/>
    </row>
    <row r="3" spans="1:15" x14ac:dyDescent="0.25">
      <c r="G3" s="3" t="s">
        <v>58</v>
      </c>
    </row>
    <row r="4" spans="1:15" ht="23.25" customHeight="1" x14ac:dyDescent="0.25">
      <c r="A4" s="9" t="s">
        <v>46</v>
      </c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1</v>
      </c>
    </row>
    <row r="5" spans="1:15" x14ac:dyDescent="0.25">
      <c r="A5" s="2" t="s">
        <v>14</v>
      </c>
      <c r="B5" s="1">
        <v>109972.84266311786</v>
      </c>
      <c r="C5" s="1">
        <v>233936.72271790387</v>
      </c>
      <c r="D5" s="1">
        <v>246850.66693946833</v>
      </c>
      <c r="E5" s="1">
        <v>247436.42443959217</v>
      </c>
      <c r="F5" s="1">
        <v>261446.55487193284</v>
      </c>
      <c r="G5" s="5">
        <v>1099643.2116320152</v>
      </c>
      <c r="N5" s="1"/>
      <c r="O5" s="1"/>
    </row>
    <row r="6" spans="1:15" x14ac:dyDescent="0.25">
      <c r="A6" s="2" t="s">
        <v>15</v>
      </c>
      <c r="B6" s="1">
        <v>1517.4343114978499</v>
      </c>
      <c r="C6" s="1">
        <v>2187.2490948852437</v>
      </c>
      <c r="D6" s="1">
        <v>2300.505688163903</v>
      </c>
      <c r="E6" s="1">
        <v>2919.8515055068356</v>
      </c>
      <c r="F6" s="1">
        <v>4585.8134617600426</v>
      </c>
      <c r="G6" s="5">
        <v>13510.854061813876</v>
      </c>
      <c r="N6" s="1"/>
      <c r="O6" s="1"/>
    </row>
    <row r="7" spans="1:15" x14ac:dyDescent="0.25">
      <c r="A7" s="2" t="s">
        <v>16</v>
      </c>
      <c r="B7" s="1">
        <v>4497.1025505990001</v>
      </c>
      <c r="C7" s="1">
        <v>6543.8011499047134</v>
      </c>
      <c r="D7" s="1">
        <v>6584.8013894878595</v>
      </c>
      <c r="E7" s="1">
        <v>6626.1804958810726</v>
      </c>
      <c r="F7" s="1">
        <v>5590.3333895148944</v>
      </c>
      <c r="G7" s="5">
        <v>29842.218975387539</v>
      </c>
      <c r="N7" s="1"/>
      <c r="O7" s="1"/>
    </row>
    <row r="8" spans="1:15" x14ac:dyDescent="0.25">
      <c r="A8" s="2" t="s">
        <v>17</v>
      </c>
      <c r="B8" s="1">
        <v>7417.7832780937006</v>
      </c>
      <c r="C8" s="1">
        <v>10075.561604659324</v>
      </c>
      <c r="D8" s="1">
        <v>8948.8716790330072</v>
      </c>
      <c r="E8" s="1">
        <v>11195.363612933012</v>
      </c>
      <c r="F8" s="1">
        <v>7564.2064493442876</v>
      </c>
      <c r="G8" s="5">
        <v>45201.786624063338</v>
      </c>
      <c r="N8" s="1"/>
      <c r="O8" s="1"/>
    </row>
    <row r="9" spans="1:15" x14ac:dyDescent="0.25">
      <c r="A9" s="2" t="s">
        <v>18</v>
      </c>
      <c r="B9" s="1">
        <v>9016.6009001958009</v>
      </c>
      <c r="C9" s="1">
        <v>9915.6864932568278</v>
      </c>
      <c r="D9" s="1">
        <v>7717.2905351092695</v>
      </c>
      <c r="E9" s="1">
        <v>11160.710590004559</v>
      </c>
      <c r="F9" s="1">
        <v>4752.3773500283605</v>
      </c>
      <c r="G9" s="5">
        <v>42562.66586859482</v>
      </c>
      <c r="N9" s="1"/>
      <c r="O9" s="1"/>
    </row>
    <row r="10" spans="1:15" x14ac:dyDescent="0.25">
      <c r="A10" s="2" t="s">
        <v>19</v>
      </c>
      <c r="B10" s="1">
        <v>4363.4050615346005</v>
      </c>
      <c r="C10" s="1">
        <v>4976.0062580807808</v>
      </c>
      <c r="D10" s="1">
        <v>6675.4729184754469</v>
      </c>
      <c r="E10" s="1">
        <v>6457.673349144563</v>
      </c>
      <c r="F10" s="1">
        <v>5128.1819637548597</v>
      </c>
      <c r="G10" s="5">
        <v>27600.739550990249</v>
      </c>
      <c r="N10" s="1"/>
      <c r="O10" s="1"/>
    </row>
    <row r="11" spans="1:15" x14ac:dyDescent="0.25">
      <c r="A11" s="2" t="s">
        <v>20</v>
      </c>
      <c r="B11" s="1">
        <v>976.56977539000002</v>
      </c>
      <c r="C11" s="1">
        <v>1147.1261404910263</v>
      </c>
      <c r="D11" s="1">
        <v>1365.7617995857129</v>
      </c>
      <c r="E11" s="1">
        <v>1183.4858312247932</v>
      </c>
      <c r="F11" s="1">
        <v>893.557510631387</v>
      </c>
      <c r="G11" s="5">
        <v>5566.5010573229201</v>
      </c>
      <c r="N11" s="1"/>
      <c r="O11" s="1"/>
    </row>
    <row r="12" spans="1:15" x14ac:dyDescent="0.25">
      <c r="A12" s="2" t="s">
        <v>21</v>
      </c>
      <c r="B12" s="1">
        <v>17742.675171799998</v>
      </c>
      <c r="C12" s="1">
        <v>18643.964131695764</v>
      </c>
      <c r="D12" s="1">
        <v>9576.1799800862809</v>
      </c>
      <c r="E12" s="1">
        <v>21512.29946057505</v>
      </c>
      <c r="F12" s="1">
        <v>19644.160144739802</v>
      </c>
      <c r="G12" s="5">
        <v>87119.278888896893</v>
      </c>
      <c r="N12" s="1"/>
      <c r="O12" s="1"/>
    </row>
    <row r="13" spans="1:15" x14ac:dyDescent="0.25">
      <c r="A13" s="2" t="s">
        <v>127</v>
      </c>
      <c r="B13" s="1">
        <v>14561.776125</v>
      </c>
      <c r="C13" s="1">
        <v>17277.761273714652</v>
      </c>
      <c r="D13" s="1">
        <v>6908.2208679102578</v>
      </c>
      <c r="E13" s="1">
        <v>21869.138142410742</v>
      </c>
      <c r="F13" s="1">
        <v>17086.43926806307</v>
      </c>
      <c r="G13" s="5">
        <v>77703.33567709873</v>
      </c>
      <c r="N13" s="1"/>
      <c r="O13" s="1"/>
    </row>
    <row r="14" spans="1:15" ht="15" customHeight="1" x14ac:dyDescent="0.25">
      <c r="A14" s="35" t="s">
        <v>22</v>
      </c>
      <c r="B14" s="1">
        <v>3436</v>
      </c>
      <c r="C14" s="1">
        <v>1588.2517597999999</v>
      </c>
      <c r="D14" s="1">
        <v>1822.1607316</v>
      </c>
      <c r="E14" s="1">
        <v>3741.3784821999998</v>
      </c>
      <c r="F14" s="1">
        <v>697.07204100000001</v>
      </c>
      <c r="G14" s="5">
        <v>11284.8630146</v>
      </c>
      <c r="N14" s="1"/>
      <c r="O14" s="1"/>
    </row>
    <row r="15" spans="1:15" ht="30" x14ac:dyDescent="0.25">
      <c r="A15" s="35" t="s">
        <v>128</v>
      </c>
      <c r="B15" s="1">
        <v>3274.9727657142857</v>
      </c>
      <c r="C15" s="1">
        <v>4378.0205459702829</v>
      </c>
      <c r="D15" s="1">
        <v>10294.251035726684</v>
      </c>
      <c r="E15" s="1">
        <v>16763.13707924043</v>
      </c>
      <c r="F15" s="1">
        <v>2483.3768565946748</v>
      </c>
      <c r="G15" s="5">
        <v>37193.758283246359</v>
      </c>
      <c r="N15" s="1"/>
      <c r="O15" s="1"/>
    </row>
    <row r="16" spans="1:15" x14ac:dyDescent="0.25">
      <c r="A16" s="2" t="s">
        <v>23</v>
      </c>
      <c r="B16" s="1">
        <v>203</v>
      </c>
      <c r="C16" s="1">
        <v>464.1</v>
      </c>
      <c r="D16" s="1">
        <v>416</v>
      </c>
      <c r="E16" s="1">
        <v>442.2</v>
      </c>
      <c r="F16" s="1">
        <v>344</v>
      </c>
      <c r="G16" s="5">
        <v>1869.3</v>
      </c>
      <c r="N16" s="1"/>
      <c r="O16" s="1"/>
    </row>
    <row r="17" spans="1:15" x14ac:dyDescent="0.25">
      <c r="A17" s="2" t="s">
        <v>24</v>
      </c>
      <c r="B17" s="1">
        <v>6208.1616720000002</v>
      </c>
      <c r="C17" s="1">
        <v>7030.1</v>
      </c>
      <c r="D17" s="1">
        <v>7262.0403200000001</v>
      </c>
      <c r="E17" s="1">
        <v>7305.27016</v>
      </c>
      <c r="F17" s="1">
        <v>6362.3</v>
      </c>
      <c r="G17" s="5">
        <v>34167.872152000004</v>
      </c>
      <c r="N17" s="1"/>
      <c r="O17" s="1"/>
    </row>
    <row r="18" spans="1:15" ht="23.25" customHeight="1" x14ac:dyDescent="0.25">
      <c r="A18" s="10" t="s">
        <v>1</v>
      </c>
      <c r="B18" s="11">
        <f>SUBTOTAL(109,B5:B17)</f>
        <v>183188.32427494309</v>
      </c>
      <c r="C18" s="11">
        <f t="shared" ref="C18:G18" si="0">SUBTOTAL(109,C5:C17)</f>
        <v>318164.35117036244</v>
      </c>
      <c r="D18" s="11">
        <f t="shared" si="0"/>
        <v>316722.22388464678</v>
      </c>
      <c r="E18" s="11">
        <f t="shared" si="0"/>
        <v>358613.11314871319</v>
      </c>
      <c r="F18" s="11">
        <f t="shared" si="0"/>
        <v>336578.37330736424</v>
      </c>
      <c r="G18" s="11">
        <f t="shared" si="0"/>
        <v>1513266.3857860295</v>
      </c>
    </row>
  </sheetData>
  <mergeCells count="2">
    <mergeCell ref="A1:F1"/>
    <mergeCell ref="A2:F2"/>
  </mergeCells>
  <pageMargins left="0.4" right="0.2" top="0.75" bottom="0.75" header="0.3" footer="0.3"/>
  <pageSetup scale="8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G5" sqref="G5"/>
    </sheetView>
  </sheetViews>
  <sheetFormatPr baseColWidth="10" defaultRowHeight="15" x14ac:dyDescent="0.25"/>
  <cols>
    <col min="1" max="1" width="54.42578125" style="41" customWidth="1"/>
    <col min="2" max="6" width="15.7109375" customWidth="1"/>
    <col min="7" max="7" width="15.7109375" style="1" customWidth="1"/>
    <col min="8" max="13" width="11.42578125" style="1"/>
  </cols>
  <sheetData>
    <row r="1" spans="1:15" ht="24.75" customHeight="1" x14ac:dyDescent="0.25">
      <c r="A1" s="52" t="s">
        <v>0</v>
      </c>
      <c r="B1" s="52"/>
      <c r="C1" s="52"/>
      <c r="D1" s="52"/>
      <c r="E1" s="52"/>
      <c r="F1" s="52"/>
      <c r="G1" s="52"/>
    </row>
    <row r="2" spans="1:15" ht="21" x14ac:dyDescent="0.25">
      <c r="A2" s="52" t="s">
        <v>3</v>
      </c>
      <c r="B2" s="52"/>
      <c r="C2" s="52"/>
      <c r="D2" s="52"/>
      <c r="E2" s="52"/>
      <c r="F2" s="52"/>
      <c r="G2" s="52"/>
    </row>
    <row r="3" spans="1:15" x14ac:dyDescent="0.25">
      <c r="G3" s="3" t="s">
        <v>58</v>
      </c>
    </row>
    <row r="4" spans="1:15" ht="23.25" customHeight="1" x14ac:dyDescent="0.25">
      <c r="A4" s="12" t="s">
        <v>46</v>
      </c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1</v>
      </c>
    </row>
    <row r="5" spans="1:15" s="47" customFormat="1" ht="18.75" x14ac:dyDescent="0.3">
      <c r="A5" s="49" t="s">
        <v>130</v>
      </c>
      <c r="B5" s="46">
        <v>183188.32427494312</v>
      </c>
      <c r="C5" s="46">
        <v>318164.3511703625</v>
      </c>
      <c r="D5" s="46">
        <v>316722.2238846469</v>
      </c>
      <c r="E5" s="46">
        <v>358613.11314871331</v>
      </c>
      <c r="F5" s="46">
        <v>336578.37330736412</v>
      </c>
      <c r="G5" s="46">
        <v>1513266.3857860295</v>
      </c>
      <c r="H5" s="46"/>
      <c r="I5" s="38"/>
      <c r="J5" s="38"/>
      <c r="K5" s="38"/>
      <c r="L5" s="38"/>
      <c r="M5" s="38"/>
      <c r="N5" s="38"/>
      <c r="O5" s="38"/>
    </row>
    <row r="6" spans="1:15" s="40" customFormat="1" x14ac:dyDescent="0.25">
      <c r="A6" s="42" t="s">
        <v>14</v>
      </c>
      <c r="B6" s="20">
        <v>109972.84266311786</v>
      </c>
      <c r="C6" s="20">
        <v>233936.72271790387</v>
      </c>
      <c r="D6" s="20">
        <v>246850.66693946836</v>
      </c>
      <c r="E6" s="20">
        <v>247436.42443959217</v>
      </c>
      <c r="F6" s="20">
        <v>261446.55487193284</v>
      </c>
      <c r="G6" s="20">
        <v>1099643.2116320152</v>
      </c>
      <c r="H6" s="20"/>
      <c r="I6" s="38"/>
      <c r="J6" s="38"/>
      <c r="K6" s="38"/>
      <c r="L6" s="38"/>
      <c r="M6" s="38"/>
      <c r="N6" s="38"/>
      <c r="O6" s="38"/>
    </row>
    <row r="7" spans="1:15" x14ac:dyDescent="0.25">
      <c r="A7" s="41" t="s">
        <v>137</v>
      </c>
      <c r="B7" s="1">
        <v>20037.479448999999</v>
      </c>
      <c r="C7" s="1">
        <v>42715.613743000002</v>
      </c>
      <c r="D7" s="1">
        <v>45833.428274999998</v>
      </c>
      <c r="E7" s="1">
        <v>48786.943850000003</v>
      </c>
      <c r="F7" s="1">
        <v>51979.829022999998</v>
      </c>
      <c r="G7" s="1">
        <v>209353.29433999999</v>
      </c>
      <c r="I7" s="38"/>
      <c r="J7" s="38"/>
      <c r="K7" s="38"/>
      <c r="L7" s="38"/>
      <c r="M7" s="38"/>
      <c r="N7" s="38"/>
      <c r="O7" s="38"/>
    </row>
    <row r="8" spans="1:15" x14ac:dyDescent="0.25">
      <c r="A8" s="41" t="s">
        <v>138</v>
      </c>
      <c r="B8" s="1">
        <v>74470.362623117864</v>
      </c>
      <c r="C8" s="1">
        <v>180256.58789490387</v>
      </c>
      <c r="D8" s="1">
        <v>186563.23013146836</v>
      </c>
      <c r="E8" s="1">
        <v>194925.55179959215</v>
      </c>
      <c r="F8" s="1">
        <v>201433.0468757464</v>
      </c>
      <c r="G8" s="1">
        <v>837648.77932482865</v>
      </c>
      <c r="I8" s="38"/>
      <c r="J8" s="38"/>
      <c r="K8" s="38"/>
      <c r="L8" s="38"/>
      <c r="M8" s="38"/>
      <c r="N8" s="38"/>
      <c r="O8" s="38"/>
    </row>
    <row r="9" spans="1:15" x14ac:dyDescent="0.25">
      <c r="A9" s="41" t="s">
        <v>139</v>
      </c>
      <c r="B9" s="1">
        <v>14530.000591</v>
      </c>
      <c r="C9" s="1">
        <v>10444.52108</v>
      </c>
      <c r="D9" s="1">
        <v>13774.008533</v>
      </c>
      <c r="E9" s="1">
        <v>3023.9287899999999</v>
      </c>
      <c r="F9" s="1">
        <v>7553.6789731864292</v>
      </c>
      <c r="G9" s="1">
        <v>49326.137967186434</v>
      </c>
      <c r="I9" s="38"/>
      <c r="J9" s="38"/>
      <c r="K9" s="38"/>
      <c r="L9" s="38"/>
      <c r="M9" s="38"/>
      <c r="N9" s="38"/>
      <c r="O9" s="38"/>
    </row>
    <row r="10" spans="1:15" x14ac:dyDescent="0.25">
      <c r="A10" s="41" t="s">
        <v>140</v>
      </c>
      <c r="B10" s="1">
        <v>935</v>
      </c>
      <c r="C10" s="1">
        <v>520</v>
      </c>
      <c r="D10" s="1">
        <v>680</v>
      </c>
      <c r="E10" s="1">
        <v>700</v>
      </c>
      <c r="F10" s="1">
        <v>480</v>
      </c>
      <c r="G10" s="1">
        <v>3315</v>
      </c>
      <c r="I10" s="38"/>
      <c r="J10" s="38"/>
      <c r="K10" s="38"/>
      <c r="L10" s="38"/>
      <c r="M10" s="38"/>
      <c r="N10" s="38"/>
      <c r="O10" s="38"/>
    </row>
    <row r="11" spans="1:15" s="40" customFormat="1" x14ac:dyDescent="0.25">
      <c r="A11" s="42" t="s">
        <v>15</v>
      </c>
      <c r="B11" s="20">
        <v>1517.4343114978499</v>
      </c>
      <c r="C11" s="20">
        <v>2187.2490948852437</v>
      </c>
      <c r="D11" s="20">
        <v>2300.505688163903</v>
      </c>
      <c r="E11" s="20">
        <v>2919.8515055068356</v>
      </c>
      <c r="F11" s="20">
        <v>4585.8134617600426</v>
      </c>
      <c r="G11" s="20">
        <v>13510.854061813876</v>
      </c>
      <c r="H11" s="20"/>
      <c r="I11" s="38"/>
      <c r="J11" s="38"/>
      <c r="K11" s="38"/>
      <c r="L11" s="38"/>
      <c r="M11" s="38"/>
      <c r="N11" s="38"/>
      <c r="O11" s="38"/>
    </row>
    <row r="12" spans="1:15" ht="30" x14ac:dyDescent="0.25">
      <c r="A12" s="41" t="s">
        <v>141</v>
      </c>
      <c r="B12" s="1">
        <v>706.9343114978501</v>
      </c>
      <c r="C12" s="1">
        <v>2087.2490948852437</v>
      </c>
      <c r="D12" s="1">
        <v>2100.505688163903</v>
      </c>
      <c r="E12" s="1">
        <v>2619.8515055068356</v>
      </c>
      <c r="F12" s="1">
        <v>4435.8134617600426</v>
      </c>
      <c r="G12" s="1">
        <v>11950.354061813876</v>
      </c>
      <c r="I12" s="38"/>
      <c r="J12" s="38"/>
      <c r="K12" s="38"/>
      <c r="L12" s="38"/>
      <c r="M12" s="38"/>
      <c r="N12" s="38"/>
      <c r="O12" s="38"/>
    </row>
    <row r="13" spans="1:15" ht="30" x14ac:dyDescent="0.25">
      <c r="A13" s="41" t="s">
        <v>142</v>
      </c>
      <c r="B13" s="1">
        <v>810.5</v>
      </c>
      <c r="C13" s="1">
        <v>100</v>
      </c>
      <c r="D13" s="1">
        <v>200</v>
      </c>
      <c r="E13" s="1">
        <v>300</v>
      </c>
      <c r="F13" s="1">
        <v>150</v>
      </c>
      <c r="G13" s="1">
        <v>1560.5</v>
      </c>
      <c r="I13" s="38"/>
      <c r="J13" s="38"/>
      <c r="K13" s="38"/>
      <c r="L13" s="38"/>
      <c r="M13" s="38"/>
      <c r="N13" s="38"/>
      <c r="O13" s="38"/>
    </row>
    <row r="14" spans="1:15" s="40" customFormat="1" x14ac:dyDescent="0.25">
      <c r="A14" s="42" t="s">
        <v>16</v>
      </c>
      <c r="B14" s="20">
        <v>4497.1025505990001</v>
      </c>
      <c r="C14" s="20">
        <v>6543.8011499047134</v>
      </c>
      <c r="D14" s="20">
        <v>6584.8013894878595</v>
      </c>
      <c r="E14" s="20">
        <v>6626.1804958810726</v>
      </c>
      <c r="F14" s="20">
        <v>5590.3333895148944</v>
      </c>
      <c r="G14" s="20">
        <v>29842.218975387539</v>
      </c>
      <c r="H14" s="20"/>
      <c r="I14" s="38"/>
      <c r="J14" s="38"/>
      <c r="K14" s="38"/>
      <c r="L14" s="38"/>
      <c r="M14" s="38"/>
      <c r="N14" s="38"/>
      <c r="O14" s="38"/>
    </row>
    <row r="15" spans="1:15" x14ac:dyDescent="0.25">
      <c r="A15" s="41" t="s">
        <v>143</v>
      </c>
      <c r="B15" s="1">
        <v>4497.1025505990001</v>
      </c>
      <c r="C15" s="1">
        <v>6543.8011499047134</v>
      </c>
      <c r="D15" s="1">
        <v>6584.8013894878595</v>
      </c>
      <c r="E15" s="1">
        <v>6626.1804958810726</v>
      </c>
      <c r="F15" s="1">
        <v>5590.3333895148944</v>
      </c>
      <c r="G15" s="1">
        <v>29842.218975387539</v>
      </c>
      <c r="I15" s="38"/>
      <c r="J15" s="38"/>
      <c r="K15" s="38"/>
      <c r="L15" s="38"/>
      <c r="M15" s="38"/>
      <c r="N15" s="38"/>
      <c r="O15" s="38"/>
    </row>
    <row r="16" spans="1:15" s="40" customFormat="1" x14ac:dyDescent="0.25">
      <c r="A16" s="42" t="s">
        <v>17</v>
      </c>
      <c r="B16" s="20">
        <v>7417.7832780937006</v>
      </c>
      <c r="C16" s="20">
        <v>10075.561604659324</v>
      </c>
      <c r="D16" s="20">
        <v>8948.8716790330072</v>
      </c>
      <c r="E16" s="20">
        <v>11195.363612933012</v>
      </c>
      <c r="F16" s="20">
        <v>7564.2064493442876</v>
      </c>
      <c r="G16" s="20">
        <v>45201.78662406333</v>
      </c>
      <c r="H16" s="20"/>
      <c r="I16" s="38"/>
      <c r="J16" s="38"/>
      <c r="K16" s="38"/>
      <c r="L16" s="38"/>
      <c r="M16" s="38"/>
      <c r="N16" s="38"/>
      <c r="O16" s="38"/>
    </row>
    <row r="17" spans="1:15" x14ac:dyDescent="0.25">
      <c r="A17" s="41" t="s">
        <v>144</v>
      </c>
      <c r="B17" s="1">
        <v>399.82167809369997</v>
      </c>
      <c r="C17" s="1">
        <v>785.8663846593256</v>
      </c>
      <c r="D17" s="1">
        <v>810.39242203300716</v>
      </c>
      <c r="E17" s="1">
        <v>833.71868380801175</v>
      </c>
      <c r="F17" s="1">
        <v>954.14471591361325</v>
      </c>
      <c r="G17" s="1">
        <v>3783.9438845076575</v>
      </c>
      <c r="I17" s="38"/>
      <c r="J17" s="38"/>
      <c r="K17" s="38"/>
      <c r="L17" s="38"/>
      <c r="M17" s="38"/>
      <c r="N17" s="38"/>
      <c r="O17" s="38"/>
    </row>
    <row r="18" spans="1:15" ht="30" x14ac:dyDescent="0.25">
      <c r="A18" s="41" t="s">
        <v>145</v>
      </c>
      <c r="B18" s="1">
        <v>2963.9086000000002</v>
      </c>
      <c r="C18" s="1">
        <v>4064.9895700000002</v>
      </c>
      <c r="D18" s="1">
        <v>6632.979257</v>
      </c>
      <c r="E18" s="1">
        <v>4202.9886999999999</v>
      </c>
      <c r="F18" s="1">
        <v>1717.8776928494251</v>
      </c>
      <c r="G18" s="1">
        <v>19582.743819849427</v>
      </c>
      <c r="I18" s="38"/>
      <c r="J18" s="38"/>
      <c r="K18" s="38"/>
      <c r="L18" s="38"/>
      <c r="M18" s="38"/>
      <c r="N18" s="38"/>
      <c r="O18" s="38"/>
    </row>
    <row r="19" spans="1:15" x14ac:dyDescent="0.25">
      <c r="A19" s="41" t="s">
        <v>146</v>
      </c>
      <c r="B19" s="1">
        <v>4054.0529999999999</v>
      </c>
      <c r="C19" s="1">
        <v>5224.7056499999999</v>
      </c>
      <c r="D19" s="1">
        <v>1505.5</v>
      </c>
      <c r="E19" s="1">
        <v>6158.6562291250002</v>
      </c>
      <c r="F19" s="1">
        <v>4892.18404058125</v>
      </c>
      <c r="G19" s="1">
        <v>21835.098919706248</v>
      </c>
      <c r="I19" s="38"/>
      <c r="J19" s="38"/>
      <c r="K19" s="38"/>
      <c r="L19" s="38"/>
      <c r="M19" s="38"/>
      <c r="N19" s="38"/>
      <c r="O19" s="38"/>
    </row>
    <row r="20" spans="1:15" s="40" customFormat="1" x14ac:dyDescent="0.25">
      <c r="A20" s="42" t="s">
        <v>18</v>
      </c>
      <c r="B20" s="20">
        <v>9016.6009001958009</v>
      </c>
      <c r="C20" s="20">
        <v>9915.6864932568296</v>
      </c>
      <c r="D20" s="20">
        <v>7717.2905351092695</v>
      </c>
      <c r="E20" s="20">
        <v>11160.710590004559</v>
      </c>
      <c r="F20" s="20">
        <v>4752.3773500283614</v>
      </c>
      <c r="G20" s="20">
        <v>42562.66586859482</v>
      </c>
      <c r="H20" s="20"/>
      <c r="I20" s="38"/>
      <c r="J20" s="38"/>
      <c r="K20" s="38"/>
      <c r="L20" s="38"/>
      <c r="M20" s="38"/>
      <c r="N20" s="38"/>
      <c r="O20" s="38"/>
    </row>
    <row r="21" spans="1:15" ht="30" x14ac:dyDescent="0.25">
      <c r="A21" s="41" t="s">
        <v>147</v>
      </c>
      <c r="B21" s="1">
        <v>5646.6220009999997</v>
      </c>
      <c r="C21" s="1">
        <v>4861.7104300000001</v>
      </c>
      <c r="D21" s="1">
        <v>5288.1017430000002</v>
      </c>
      <c r="E21" s="1">
        <v>4818.2647299999999</v>
      </c>
      <c r="F21" s="1">
        <v>529.55189510499997</v>
      </c>
      <c r="G21" s="1">
        <v>21144.250799105004</v>
      </c>
      <c r="I21" s="38"/>
      <c r="J21" s="38"/>
      <c r="K21" s="38"/>
      <c r="L21" s="38"/>
      <c r="M21" s="38"/>
      <c r="N21" s="38"/>
      <c r="O21" s="38"/>
    </row>
    <row r="22" spans="1:15" x14ac:dyDescent="0.25">
      <c r="A22" s="41" t="s">
        <v>148</v>
      </c>
      <c r="B22" s="1">
        <v>3174.6610921380002</v>
      </c>
      <c r="C22" s="1">
        <v>4602.3710859246476</v>
      </c>
      <c r="D22" s="1">
        <v>1792.9441011101414</v>
      </c>
      <c r="E22" s="1">
        <v>5446.6864260550301</v>
      </c>
      <c r="F22" s="1">
        <v>4020.887634336681</v>
      </c>
      <c r="G22" s="1">
        <v>19037.550339564499</v>
      </c>
      <c r="I22" s="38"/>
      <c r="J22" s="38"/>
      <c r="K22" s="38"/>
      <c r="L22" s="38"/>
      <c r="M22" s="38"/>
      <c r="N22" s="38"/>
      <c r="O22" s="38"/>
    </row>
    <row r="23" spans="1:15" x14ac:dyDescent="0.25">
      <c r="A23" s="41" t="s">
        <v>149</v>
      </c>
      <c r="B23" s="1">
        <v>195.3178070578</v>
      </c>
      <c r="C23" s="1">
        <v>451.60497733218244</v>
      </c>
      <c r="D23" s="1">
        <v>636.24469099912744</v>
      </c>
      <c r="E23" s="1">
        <v>895.75943394952685</v>
      </c>
      <c r="F23" s="1">
        <v>201.93782058668077</v>
      </c>
      <c r="G23" s="1">
        <v>2380.864729925318</v>
      </c>
      <c r="I23" s="38"/>
      <c r="J23" s="38"/>
      <c r="K23" s="38"/>
      <c r="L23" s="38"/>
      <c r="M23" s="38"/>
      <c r="N23" s="38"/>
      <c r="O23" s="38"/>
    </row>
    <row r="24" spans="1:15" s="40" customFormat="1" x14ac:dyDescent="0.25">
      <c r="A24" s="42" t="s">
        <v>19</v>
      </c>
      <c r="B24" s="20">
        <v>4363.4050615346005</v>
      </c>
      <c r="C24" s="20">
        <v>4976.0062580807808</v>
      </c>
      <c r="D24" s="20">
        <v>6675.4729184754469</v>
      </c>
      <c r="E24" s="20">
        <v>6457.673349144563</v>
      </c>
      <c r="F24" s="20">
        <v>5128.1819637548588</v>
      </c>
      <c r="G24" s="20">
        <v>27600.739550990249</v>
      </c>
      <c r="H24" s="20"/>
      <c r="I24" s="38"/>
      <c r="J24" s="38"/>
      <c r="K24" s="38"/>
      <c r="L24" s="38"/>
      <c r="M24" s="38"/>
      <c r="N24" s="38"/>
      <c r="O24" s="38"/>
    </row>
    <row r="25" spans="1:15" x14ac:dyDescent="0.25">
      <c r="A25" s="41" t="s">
        <v>150</v>
      </c>
      <c r="B25" s="1">
        <v>149.90498153460001</v>
      </c>
      <c r="C25" s="1">
        <v>648.90625808078096</v>
      </c>
      <c r="D25" s="1">
        <v>669.15791847544688</v>
      </c>
      <c r="E25" s="1">
        <v>688.41889914456272</v>
      </c>
      <c r="F25" s="1">
        <v>787.85718457655469</v>
      </c>
      <c r="G25" s="1">
        <v>2944.2452418119451</v>
      </c>
      <c r="I25" s="38"/>
      <c r="J25" s="38"/>
      <c r="K25" s="38"/>
      <c r="L25" s="38"/>
      <c r="M25" s="38"/>
      <c r="N25" s="38"/>
      <c r="O25" s="38"/>
    </row>
    <row r="26" spans="1:15" ht="30" x14ac:dyDescent="0.25">
      <c r="A26" s="41" t="s">
        <v>151</v>
      </c>
      <c r="B26" s="1">
        <v>3330.0000799999998</v>
      </c>
      <c r="C26" s="1">
        <v>3930.5</v>
      </c>
      <c r="D26" s="1">
        <v>5351.3149999999996</v>
      </c>
      <c r="E26" s="1">
        <v>4932.4544500000002</v>
      </c>
      <c r="F26" s="1">
        <v>3859.3247791783047</v>
      </c>
      <c r="G26" s="1">
        <v>21403.594309178301</v>
      </c>
      <c r="I26" s="38"/>
      <c r="J26" s="38"/>
      <c r="K26" s="38"/>
      <c r="L26" s="38"/>
      <c r="M26" s="38"/>
      <c r="N26" s="38"/>
      <c r="O26" s="38"/>
    </row>
    <row r="27" spans="1:15" x14ac:dyDescent="0.25">
      <c r="A27" s="41" t="s">
        <v>152</v>
      </c>
      <c r="B27" s="1">
        <v>108.5</v>
      </c>
      <c r="C27" s="1">
        <v>258.5</v>
      </c>
      <c r="D27" s="1">
        <v>458.5</v>
      </c>
      <c r="E27" s="1">
        <v>608.5</v>
      </c>
      <c r="F27" s="1">
        <v>250</v>
      </c>
      <c r="G27" s="1">
        <v>1684</v>
      </c>
      <c r="I27" s="38"/>
      <c r="J27" s="38"/>
      <c r="K27" s="38"/>
      <c r="L27" s="38"/>
      <c r="M27" s="38"/>
      <c r="N27" s="38"/>
      <c r="O27" s="38"/>
    </row>
    <row r="28" spans="1:15" x14ac:dyDescent="0.25">
      <c r="A28" s="41" t="s">
        <v>153</v>
      </c>
      <c r="B28" s="1">
        <v>775</v>
      </c>
      <c r="C28" s="1">
        <v>138.1</v>
      </c>
      <c r="D28" s="1">
        <v>196.5</v>
      </c>
      <c r="E28" s="1">
        <v>228.3</v>
      </c>
      <c r="F28" s="1">
        <v>231</v>
      </c>
      <c r="G28" s="1">
        <v>1568.9</v>
      </c>
      <c r="I28" s="38"/>
      <c r="J28" s="38"/>
      <c r="K28" s="38"/>
      <c r="L28" s="38"/>
      <c r="M28" s="38"/>
      <c r="N28" s="38"/>
      <c r="O28" s="38"/>
    </row>
    <row r="29" spans="1:15" s="40" customFormat="1" x14ac:dyDescent="0.25">
      <c r="A29" s="42" t="s">
        <v>20</v>
      </c>
      <c r="B29" s="20">
        <v>976.56977539000002</v>
      </c>
      <c r="C29" s="20">
        <v>1147.1261404910263</v>
      </c>
      <c r="D29" s="20">
        <v>1365.7617995857129</v>
      </c>
      <c r="E29" s="20">
        <v>1183.4858312247932</v>
      </c>
      <c r="F29" s="20">
        <v>893.557510631387</v>
      </c>
      <c r="G29" s="20">
        <v>5566.5010573229201</v>
      </c>
      <c r="H29" s="20"/>
      <c r="I29" s="38"/>
      <c r="J29" s="38"/>
      <c r="K29" s="38"/>
      <c r="L29" s="38"/>
      <c r="M29" s="38"/>
      <c r="N29" s="38"/>
      <c r="O29" s="38"/>
    </row>
    <row r="30" spans="1:15" x14ac:dyDescent="0.25">
      <c r="A30" s="41" t="s">
        <v>154</v>
      </c>
      <c r="B30" s="1">
        <v>976.56977539000002</v>
      </c>
      <c r="C30" s="1">
        <v>1147.1261404910263</v>
      </c>
      <c r="D30" s="1">
        <v>1365.7617995857129</v>
      </c>
      <c r="E30" s="1">
        <v>1183.4858312247932</v>
      </c>
      <c r="F30" s="1">
        <v>893.557510631387</v>
      </c>
      <c r="G30" s="1">
        <v>5566.5010573229201</v>
      </c>
      <c r="I30" s="38"/>
      <c r="J30" s="38"/>
      <c r="K30" s="38"/>
      <c r="L30" s="38"/>
      <c r="M30" s="38"/>
      <c r="N30" s="38"/>
      <c r="O30" s="38"/>
    </row>
    <row r="31" spans="1:15" s="40" customFormat="1" x14ac:dyDescent="0.25">
      <c r="A31" s="42" t="s">
        <v>21</v>
      </c>
      <c r="B31" s="20">
        <v>17742.675171799998</v>
      </c>
      <c r="C31" s="20">
        <v>18643.964131695764</v>
      </c>
      <c r="D31" s="20">
        <v>9576.1799800862809</v>
      </c>
      <c r="E31" s="20">
        <v>21512.29946057505</v>
      </c>
      <c r="F31" s="20">
        <v>19644.160144739802</v>
      </c>
      <c r="G31" s="20">
        <v>87119.278888896893</v>
      </c>
      <c r="H31" s="20"/>
      <c r="I31" s="38"/>
      <c r="J31" s="38"/>
      <c r="K31" s="38"/>
      <c r="L31" s="38"/>
      <c r="M31" s="38"/>
      <c r="N31" s="38"/>
      <c r="O31" s="38"/>
    </row>
    <row r="32" spans="1:15" ht="30" x14ac:dyDescent="0.25">
      <c r="A32" s="41" t="s">
        <v>155</v>
      </c>
      <c r="B32" s="1">
        <v>1340.4360180000001</v>
      </c>
      <c r="C32" s="1">
        <v>754.7</v>
      </c>
      <c r="D32" s="1">
        <v>844.98800000000006</v>
      </c>
      <c r="E32" s="1">
        <v>905.77264000000002</v>
      </c>
      <c r="F32" s="1">
        <v>637.89959013999999</v>
      </c>
      <c r="G32" s="1">
        <v>4483.7962481399991</v>
      </c>
      <c r="I32" s="38"/>
      <c r="J32" s="38"/>
      <c r="K32" s="38"/>
      <c r="L32" s="38"/>
      <c r="M32" s="38"/>
      <c r="N32" s="38"/>
      <c r="O32" s="38"/>
    </row>
    <row r="33" spans="1:15" x14ac:dyDescent="0.25">
      <c r="A33" s="41" t="s">
        <v>156</v>
      </c>
      <c r="B33" s="1">
        <v>16402.239153799997</v>
      </c>
      <c r="C33" s="1">
        <v>17889.264131695763</v>
      </c>
      <c r="D33" s="1">
        <v>8731.1919800862815</v>
      </c>
      <c r="E33" s="1">
        <v>20606.526820575051</v>
      </c>
      <c r="F33" s="1">
        <v>19006.260554599805</v>
      </c>
      <c r="G33" s="1">
        <v>82635.482640756891</v>
      </c>
      <c r="I33" s="38"/>
      <c r="J33" s="38"/>
      <c r="K33" s="38"/>
      <c r="L33" s="38"/>
      <c r="M33" s="38"/>
      <c r="N33" s="38"/>
      <c r="O33" s="38"/>
    </row>
    <row r="34" spans="1:15" s="40" customFormat="1" x14ac:dyDescent="0.25">
      <c r="A34" s="42" t="s">
        <v>127</v>
      </c>
      <c r="B34" s="20">
        <v>14561.776125</v>
      </c>
      <c r="C34" s="20">
        <v>17277.761273714652</v>
      </c>
      <c r="D34" s="20">
        <v>6908.2208679102578</v>
      </c>
      <c r="E34" s="20">
        <v>21869.138142410742</v>
      </c>
      <c r="F34" s="20">
        <v>17086.43926806307</v>
      </c>
      <c r="G34" s="20">
        <v>77703.33567709873</v>
      </c>
      <c r="H34" s="20"/>
      <c r="I34" s="38"/>
      <c r="J34" s="38"/>
      <c r="K34" s="38"/>
      <c r="L34" s="38"/>
      <c r="M34" s="38"/>
      <c r="N34" s="38"/>
      <c r="O34" s="38"/>
    </row>
    <row r="35" spans="1:15" x14ac:dyDescent="0.25">
      <c r="A35" s="41" t="s">
        <v>157</v>
      </c>
      <c r="B35" s="1">
        <v>14561.776125</v>
      </c>
      <c r="C35" s="1">
        <v>17277.761273714652</v>
      </c>
      <c r="D35" s="1">
        <v>6908.2208679102578</v>
      </c>
      <c r="E35" s="1">
        <v>21869.138142410742</v>
      </c>
      <c r="F35" s="1">
        <v>17086.43926806307</v>
      </c>
      <c r="G35" s="1">
        <v>77703.33567709873</v>
      </c>
      <c r="I35" s="38"/>
      <c r="J35" s="38"/>
      <c r="K35" s="38"/>
      <c r="L35" s="38"/>
      <c r="M35" s="38"/>
      <c r="N35" s="38"/>
      <c r="O35" s="38"/>
    </row>
    <row r="36" spans="1:15" s="40" customFormat="1" x14ac:dyDescent="0.25">
      <c r="A36" s="42" t="s">
        <v>22</v>
      </c>
      <c r="B36" s="20">
        <v>3436</v>
      </c>
      <c r="C36" s="20">
        <v>1588.2517597999999</v>
      </c>
      <c r="D36" s="20">
        <v>1822.1607316</v>
      </c>
      <c r="E36" s="20">
        <v>3741.3784821999998</v>
      </c>
      <c r="F36" s="20">
        <v>697.07204100000001</v>
      </c>
      <c r="G36" s="20">
        <v>11284.8630146</v>
      </c>
      <c r="H36" s="20"/>
      <c r="I36" s="38"/>
      <c r="J36" s="38"/>
      <c r="K36" s="38"/>
      <c r="L36" s="38"/>
      <c r="M36" s="38"/>
      <c r="N36" s="38"/>
      <c r="O36" s="38"/>
    </row>
    <row r="37" spans="1:15" x14ac:dyDescent="0.25">
      <c r="A37" s="41" t="s">
        <v>158</v>
      </c>
      <c r="B37" s="1">
        <v>3436</v>
      </c>
      <c r="C37" s="1">
        <v>1588.2517597999999</v>
      </c>
      <c r="D37" s="1">
        <v>1822.1607316</v>
      </c>
      <c r="E37" s="1">
        <v>3741.3784821999998</v>
      </c>
      <c r="F37" s="1">
        <v>697.07204100000001</v>
      </c>
      <c r="G37" s="1">
        <v>11284.8630146</v>
      </c>
      <c r="I37" s="38"/>
      <c r="J37" s="38"/>
      <c r="K37" s="38"/>
      <c r="L37" s="38"/>
      <c r="M37" s="38"/>
      <c r="N37" s="38"/>
      <c r="O37" s="38"/>
    </row>
    <row r="38" spans="1:15" s="40" customFormat="1" ht="15" customHeight="1" x14ac:dyDescent="0.25">
      <c r="A38" s="42" t="s">
        <v>128</v>
      </c>
      <c r="B38" s="20">
        <v>3274.9727657142857</v>
      </c>
      <c r="C38" s="20">
        <v>4378.0205459702829</v>
      </c>
      <c r="D38" s="20">
        <v>10294.251035726684</v>
      </c>
      <c r="E38" s="20">
        <v>16763.13707924043</v>
      </c>
      <c r="F38" s="20">
        <v>2483.3768565946748</v>
      </c>
      <c r="G38" s="20">
        <v>37193.758283246359</v>
      </c>
      <c r="H38" s="20"/>
      <c r="I38" s="38"/>
      <c r="J38" s="38"/>
      <c r="K38" s="38"/>
      <c r="L38" s="38"/>
      <c r="M38" s="38"/>
      <c r="N38" s="38"/>
      <c r="O38" s="38"/>
    </row>
    <row r="39" spans="1:15" x14ac:dyDescent="0.25">
      <c r="A39" s="41" t="s">
        <v>159</v>
      </c>
      <c r="B39" s="1">
        <v>2774.9727657142857</v>
      </c>
      <c r="C39" s="1">
        <v>1916.0205459702827</v>
      </c>
      <c r="D39" s="1">
        <v>3728.2510357266851</v>
      </c>
      <c r="E39" s="1">
        <v>5791.1370792404296</v>
      </c>
      <c r="F39" s="1">
        <v>1383.3768565946746</v>
      </c>
      <c r="G39" s="1">
        <v>15593.758283246359</v>
      </c>
      <c r="I39" s="38"/>
      <c r="J39" s="38"/>
      <c r="K39" s="38"/>
      <c r="L39" s="38"/>
      <c r="M39" s="38"/>
      <c r="N39" s="38"/>
      <c r="O39" s="38"/>
    </row>
    <row r="40" spans="1:15" x14ac:dyDescent="0.25">
      <c r="A40" s="41" t="s">
        <v>160</v>
      </c>
      <c r="B40" s="1">
        <v>0</v>
      </c>
      <c r="C40" s="1">
        <v>1846.5</v>
      </c>
      <c r="D40" s="1">
        <v>4924.5</v>
      </c>
      <c r="E40" s="1">
        <v>8229</v>
      </c>
      <c r="F40" s="1">
        <v>1100</v>
      </c>
      <c r="G40" s="1">
        <v>16100</v>
      </c>
      <c r="I40" s="38"/>
      <c r="J40" s="38"/>
      <c r="K40" s="38"/>
      <c r="L40" s="38"/>
      <c r="M40" s="38"/>
      <c r="N40" s="38"/>
      <c r="O40" s="38"/>
    </row>
    <row r="41" spans="1:15" x14ac:dyDescent="0.25">
      <c r="A41" s="41" t="s">
        <v>161</v>
      </c>
      <c r="B41" s="1">
        <v>500</v>
      </c>
      <c r="C41" s="1">
        <v>615.5</v>
      </c>
      <c r="D41" s="1">
        <v>1641.5</v>
      </c>
      <c r="E41" s="1">
        <v>2743</v>
      </c>
      <c r="F41" s="1">
        <v>0</v>
      </c>
      <c r="G41" s="1">
        <v>5500</v>
      </c>
      <c r="I41" s="38"/>
      <c r="J41" s="38"/>
      <c r="K41" s="38"/>
      <c r="L41" s="38"/>
      <c r="M41" s="38"/>
      <c r="N41" s="38"/>
      <c r="O41" s="38"/>
    </row>
    <row r="42" spans="1:15" s="40" customFormat="1" ht="23.25" customHeight="1" x14ac:dyDescent="0.25">
      <c r="A42" s="42" t="s">
        <v>23</v>
      </c>
      <c r="B42" s="20">
        <v>203</v>
      </c>
      <c r="C42" s="20">
        <v>464.1</v>
      </c>
      <c r="D42" s="20">
        <v>416</v>
      </c>
      <c r="E42" s="20">
        <v>442.2</v>
      </c>
      <c r="F42" s="20">
        <v>344</v>
      </c>
      <c r="G42" s="20">
        <v>1869.3</v>
      </c>
      <c r="H42" s="20"/>
      <c r="I42" s="38"/>
      <c r="J42" s="38"/>
      <c r="K42" s="38"/>
      <c r="L42" s="38"/>
      <c r="M42" s="38"/>
      <c r="N42" s="38"/>
      <c r="O42" s="38"/>
    </row>
    <row r="43" spans="1:15" x14ac:dyDescent="0.25">
      <c r="A43" s="41" t="s">
        <v>162</v>
      </c>
      <c r="B43" s="1">
        <v>150</v>
      </c>
      <c r="C43" s="1">
        <v>254.7</v>
      </c>
      <c r="D43" s="1">
        <v>240</v>
      </c>
      <c r="E43" s="1">
        <v>250</v>
      </c>
      <c r="F43" s="1">
        <v>150</v>
      </c>
      <c r="G43" s="1">
        <v>1044.7</v>
      </c>
      <c r="I43" s="38"/>
      <c r="J43" s="38"/>
      <c r="K43" s="38"/>
      <c r="L43" s="38"/>
      <c r="M43" s="38"/>
      <c r="N43" s="38"/>
      <c r="O43" s="38"/>
    </row>
    <row r="44" spans="1:15" x14ac:dyDescent="0.25">
      <c r="A44" s="41" t="s">
        <v>163</v>
      </c>
      <c r="B44" s="1">
        <v>40</v>
      </c>
      <c r="C44" s="1">
        <v>180</v>
      </c>
      <c r="D44" s="1">
        <v>135</v>
      </c>
      <c r="E44" s="1">
        <v>150</v>
      </c>
      <c r="F44" s="1">
        <v>150</v>
      </c>
      <c r="G44" s="1">
        <v>655</v>
      </c>
      <c r="I44" s="38"/>
      <c r="J44" s="38"/>
      <c r="K44" s="38"/>
      <c r="L44" s="38"/>
      <c r="M44" s="38"/>
      <c r="N44" s="38"/>
      <c r="O44" s="38"/>
    </row>
    <row r="45" spans="1:15" x14ac:dyDescent="0.25">
      <c r="A45" s="41" t="s">
        <v>164</v>
      </c>
      <c r="B45" s="1">
        <v>3</v>
      </c>
      <c r="C45" s="1">
        <v>4.7</v>
      </c>
      <c r="D45" s="1">
        <v>5.5</v>
      </c>
      <c r="E45" s="1">
        <v>6.1</v>
      </c>
      <c r="F45" s="1">
        <v>7</v>
      </c>
      <c r="G45" s="1">
        <v>26.3</v>
      </c>
      <c r="I45" s="38"/>
      <c r="J45" s="38"/>
      <c r="K45" s="38"/>
      <c r="L45" s="38"/>
      <c r="M45" s="38"/>
      <c r="N45" s="38"/>
      <c r="O45" s="38"/>
    </row>
    <row r="46" spans="1:15" x14ac:dyDescent="0.25">
      <c r="A46" s="41" t="s">
        <v>165</v>
      </c>
      <c r="B46" s="1">
        <v>10</v>
      </c>
      <c r="C46" s="1">
        <v>24.7</v>
      </c>
      <c r="D46" s="1">
        <v>35.5</v>
      </c>
      <c r="E46" s="1">
        <v>36.1</v>
      </c>
      <c r="F46" s="1">
        <v>37</v>
      </c>
      <c r="G46" s="1">
        <v>143.30000000000001</v>
      </c>
      <c r="I46" s="38"/>
      <c r="J46" s="38"/>
      <c r="K46" s="38"/>
      <c r="L46" s="38"/>
      <c r="M46" s="38"/>
      <c r="N46" s="38"/>
      <c r="O46" s="38"/>
    </row>
    <row r="47" spans="1:15" s="40" customFormat="1" x14ac:dyDescent="0.25">
      <c r="A47" s="42" t="s">
        <v>24</v>
      </c>
      <c r="B47" s="20">
        <v>6208.1616720000002</v>
      </c>
      <c r="C47" s="20">
        <v>7030.1</v>
      </c>
      <c r="D47" s="20">
        <v>7262.0403200000001</v>
      </c>
      <c r="E47" s="20">
        <v>7305.27016</v>
      </c>
      <c r="F47" s="20">
        <v>6362.3</v>
      </c>
      <c r="G47" s="20">
        <v>34167.872152000004</v>
      </c>
      <c r="H47" s="20"/>
      <c r="I47" s="38"/>
      <c r="J47" s="38"/>
      <c r="K47" s="38"/>
      <c r="L47" s="38"/>
      <c r="M47" s="38"/>
      <c r="N47" s="38"/>
      <c r="O47" s="38"/>
    </row>
    <row r="48" spans="1:15" x14ac:dyDescent="0.25">
      <c r="A48" s="41" t="s">
        <v>166</v>
      </c>
      <c r="B48" s="1">
        <v>2134.0169999999998</v>
      </c>
      <c r="C48" s="1">
        <v>2237.1</v>
      </c>
      <c r="D48" s="1">
        <v>2282.3403199999998</v>
      </c>
      <c r="E48" s="1">
        <v>2389.5596799999998</v>
      </c>
      <c r="F48" s="1">
        <v>2422</v>
      </c>
      <c r="G48" s="1">
        <v>11465.017</v>
      </c>
      <c r="I48" s="38"/>
      <c r="J48" s="38"/>
      <c r="K48" s="38"/>
      <c r="L48" s="38"/>
      <c r="M48" s="38"/>
      <c r="N48" s="38"/>
      <c r="O48" s="38"/>
    </row>
    <row r="49" spans="1:15" x14ac:dyDescent="0.25">
      <c r="A49" s="41" t="s">
        <v>167</v>
      </c>
      <c r="B49" s="1">
        <v>4063.1446719999999</v>
      </c>
      <c r="C49" s="1">
        <v>3518</v>
      </c>
      <c r="D49" s="1">
        <v>3694.7</v>
      </c>
      <c r="E49" s="1">
        <v>3725.7104800000002</v>
      </c>
      <c r="F49" s="1">
        <v>3840.3</v>
      </c>
      <c r="G49" s="1">
        <v>18841.855152</v>
      </c>
      <c r="I49" s="38"/>
      <c r="J49" s="38"/>
      <c r="K49" s="38"/>
      <c r="L49" s="38"/>
      <c r="M49" s="38"/>
      <c r="N49" s="38"/>
      <c r="O49" s="38"/>
    </row>
    <row r="50" spans="1:15" x14ac:dyDescent="0.25">
      <c r="A50" s="41" t="s">
        <v>168</v>
      </c>
      <c r="B50" s="1">
        <v>11</v>
      </c>
      <c r="C50" s="1">
        <v>75</v>
      </c>
      <c r="D50" s="1">
        <v>85</v>
      </c>
      <c r="E50" s="1">
        <v>90</v>
      </c>
      <c r="F50" s="1">
        <v>100</v>
      </c>
      <c r="G50" s="1">
        <v>361</v>
      </c>
      <c r="I50" s="38"/>
      <c r="J50" s="38"/>
      <c r="K50" s="38"/>
      <c r="L50" s="38"/>
      <c r="M50" s="38"/>
      <c r="N50" s="38"/>
      <c r="O50" s="38"/>
    </row>
    <row r="51" spans="1:15" x14ac:dyDescent="0.25">
      <c r="A51" s="41" t="s">
        <v>169</v>
      </c>
      <c r="B51" s="1">
        <v>0</v>
      </c>
      <c r="C51" s="1">
        <v>1200</v>
      </c>
      <c r="D51" s="1">
        <v>1200</v>
      </c>
      <c r="E51" s="1">
        <v>1100</v>
      </c>
      <c r="F51" s="1">
        <v>0</v>
      </c>
      <c r="G51" s="1">
        <v>3500</v>
      </c>
      <c r="I51" s="38"/>
      <c r="J51" s="38"/>
      <c r="K51" s="38"/>
      <c r="L51" s="38"/>
      <c r="M51" s="38"/>
      <c r="N51" s="38"/>
      <c r="O51" s="38"/>
    </row>
  </sheetData>
  <mergeCells count="2">
    <mergeCell ref="A1:G1"/>
    <mergeCell ref="A2:G2"/>
  </mergeCells>
  <pageMargins left="0.39370078740157483" right="0.19685039370078741" top="0.43307086614173229" bottom="0.39370078740157483" header="0.31496062992125984" footer="0.31496062992125984"/>
  <pageSetup scale="8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F13" sqref="F13"/>
    </sheetView>
  </sheetViews>
  <sheetFormatPr baseColWidth="10" defaultRowHeight="15" x14ac:dyDescent="0.25"/>
  <cols>
    <col min="1" max="1" width="51.7109375" customWidth="1"/>
    <col min="2" max="7" width="15.7109375" customWidth="1"/>
    <col min="9" max="15" width="11.42578125" style="1"/>
  </cols>
  <sheetData>
    <row r="1" spans="1:7" ht="21" x14ac:dyDescent="0.35">
      <c r="A1" s="51" t="s">
        <v>0</v>
      </c>
      <c r="B1" s="51"/>
      <c r="C1" s="51"/>
      <c r="D1" s="51"/>
      <c r="E1" s="51"/>
      <c r="F1" s="51"/>
      <c r="G1" s="51"/>
    </row>
    <row r="2" spans="1:7" ht="21" x14ac:dyDescent="0.35">
      <c r="A2" s="51" t="s">
        <v>5</v>
      </c>
      <c r="B2" s="51"/>
      <c r="C2" s="51"/>
      <c r="D2" s="51"/>
      <c r="E2" s="51"/>
      <c r="F2" s="51"/>
      <c r="G2" s="51"/>
    </row>
    <row r="3" spans="1:7" x14ac:dyDescent="0.25">
      <c r="G3" s="3" t="s">
        <v>58</v>
      </c>
    </row>
    <row r="4" spans="1:7" ht="24.75" customHeight="1" x14ac:dyDescent="0.25">
      <c r="A4" s="9" t="s">
        <v>46</v>
      </c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52</v>
      </c>
    </row>
    <row r="5" spans="1:7" x14ac:dyDescent="0.25">
      <c r="A5" s="7" t="s">
        <v>25</v>
      </c>
      <c r="B5" s="5">
        <v>155827.246098</v>
      </c>
      <c r="C5" s="5">
        <v>136680.93526900001</v>
      </c>
      <c r="D5" s="5">
        <v>160259.507591</v>
      </c>
      <c r="E5" s="5">
        <v>152521.71272899999</v>
      </c>
      <c r="F5" s="5">
        <v>127596.8</v>
      </c>
      <c r="G5" s="5">
        <v>732886.20168699999</v>
      </c>
    </row>
    <row r="6" spans="1:7" x14ac:dyDescent="0.25">
      <c r="A6" s="7" t="s">
        <v>26</v>
      </c>
      <c r="B6" s="5">
        <v>27158.978217</v>
      </c>
      <c r="C6" s="5">
        <v>22123.726196651296</v>
      </c>
      <c r="D6" s="5">
        <v>17788.583014625357</v>
      </c>
      <c r="E6" s="5">
        <v>27165.653676187867</v>
      </c>
      <c r="F6" s="5">
        <v>27645.077517000002</v>
      </c>
      <c r="G6" s="5">
        <v>121882.01862146452</v>
      </c>
    </row>
    <row r="7" spans="1:7" x14ac:dyDescent="0.25">
      <c r="A7" s="7" t="s">
        <v>27</v>
      </c>
      <c r="B7" s="5">
        <v>16514.649103</v>
      </c>
      <c r="C7" s="5">
        <v>15099.070951138103</v>
      </c>
      <c r="D7" s="5">
        <v>15391.21883871174</v>
      </c>
      <c r="E7" s="5">
        <v>17068.018897666603</v>
      </c>
      <c r="F7" s="5">
        <v>12624.636464596599</v>
      </c>
      <c r="G7" s="5">
        <v>76697.594255113057</v>
      </c>
    </row>
    <row r="8" spans="1:7" x14ac:dyDescent="0.25">
      <c r="A8" s="7" t="s">
        <v>28</v>
      </c>
      <c r="B8" s="5">
        <v>11010.916283</v>
      </c>
      <c r="C8" s="5">
        <v>17472.282650000001</v>
      </c>
      <c r="D8" s="5">
        <v>19664.682649999999</v>
      </c>
      <c r="E8" s="5">
        <v>15650.240680000001</v>
      </c>
      <c r="F8" s="5">
        <v>16690.944777000001</v>
      </c>
      <c r="G8" s="5">
        <v>80489.067039999994</v>
      </c>
    </row>
    <row r="9" spans="1:7" x14ac:dyDescent="0.25">
      <c r="A9" s="7" t="s">
        <v>29</v>
      </c>
      <c r="B9" s="5">
        <v>305</v>
      </c>
      <c r="C9" s="5">
        <v>400</v>
      </c>
      <c r="D9" s="5">
        <v>980</v>
      </c>
      <c r="E9" s="5">
        <v>965</v>
      </c>
      <c r="F9" s="5">
        <v>700</v>
      </c>
      <c r="G9" s="5">
        <v>3350</v>
      </c>
    </row>
    <row r="10" spans="1:7" x14ac:dyDescent="0.25">
      <c r="A10" s="7" t="s">
        <v>30</v>
      </c>
      <c r="B10" s="5">
        <v>2627.02</v>
      </c>
      <c r="C10" s="5">
        <v>2770</v>
      </c>
      <c r="D10" s="5">
        <v>6370</v>
      </c>
      <c r="E10" s="5">
        <v>8850</v>
      </c>
      <c r="F10" s="5">
        <v>1100</v>
      </c>
      <c r="G10" s="5">
        <v>21717.02</v>
      </c>
    </row>
    <row r="11" spans="1:7" x14ac:dyDescent="0.25">
      <c r="A11" s="7" t="s">
        <v>31</v>
      </c>
      <c r="B11" s="5">
        <v>1400</v>
      </c>
      <c r="C11" s="5">
        <v>1280</v>
      </c>
      <c r="D11" s="5">
        <v>1320</v>
      </c>
      <c r="E11" s="5">
        <v>1350</v>
      </c>
      <c r="F11" s="5">
        <v>1045.0398371892995</v>
      </c>
      <c r="G11" s="5">
        <v>6395.0398371892998</v>
      </c>
    </row>
    <row r="12" spans="1:7" x14ac:dyDescent="0.25">
      <c r="A12" s="7" t="s">
        <v>32</v>
      </c>
      <c r="B12" s="5">
        <v>523112.48728364002</v>
      </c>
      <c r="C12" s="5">
        <v>458211.27850399999</v>
      </c>
      <c r="D12" s="5">
        <v>379250.86847501202</v>
      </c>
      <c r="E12" s="5">
        <v>428606.98745987</v>
      </c>
      <c r="F12" s="5">
        <v>205501.09422666347</v>
      </c>
      <c r="G12" s="5">
        <v>1994682.7159491852</v>
      </c>
    </row>
    <row r="13" spans="1:7" ht="27.75" customHeight="1" x14ac:dyDescent="0.25">
      <c r="A13" s="10" t="s">
        <v>1</v>
      </c>
      <c r="B13" s="11">
        <f>SUBTOTAL(109,B5:B12)</f>
        <v>737956.29698463995</v>
      </c>
      <c r="C13" s="11">
        <f t="shared" ref="C13:G13" si="0">SUBTOTAL(109,C5:C12)</f>
        <v>654037.29357078939</v>
      </c>
      <c r="D13" s="11">
        <f t="shared" si="0"/>
        <v>601024.86056934914</v>
      </c>
      <c r="E13" s="11">
        <f t="shared" si="0"/>
        <v>652177.61344272445</v>
      </c>
      <c r="F13" s="11">
        <f t="shared" si="0"/>
        <v>392903.5928224494</v>
      </c>
      <c r="G13" s="11">
        <f t="shared" si="0"/>
        <v>3038099.6573899519</v>
      </c>
    </row>
    <row r="15" spans="1:7" x14ac:dyDescent="0.25">
      <c r="F15" s="1" t="s">
        <v>4</v>
      </c>
    </row>
  </sheetData>
  <mergeCells count="2">
    <mergeCell ref="A1:G1"/>
    <mergeCell ref="A2:G2"/>
  </mergeCells>
  <pageMargins left="0.2" right="0.25" top="0.75" bottom="0.75" header="0.3" footer="0.3"/>
  <pageSetup scale="9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B5" sqref="B5"/>
    </sheetView>
  </sheetViews>
  <sheetFormatPr baseColWidth="10" defaultRowHeight="15" x14ac:dyDescent="0.25"/>
  <cols>
    <col min="1" max="1" width="51.7109375" style="41" customWidth="1"/>
    <col min="2" max="7" width="15.7109375" customWidth="1"/>
    <col min="9" max="15" width="11.42578125" style="1"/>
  </cols>
  <sheetData>
    <row r="1" spans="1:15" ht="24" customHeight="1" x14ac:dyDescent="0.25">
      <c r="A1" s="52" t="s">
        <v>0</v>
      </c>
      <c r="B1" s="52"/>
      <c r="C1" s="52"/>
      <c r="D1" s="52"/>
      <c r="E1" s="52"/>
      <c r="F1" s="52"/>
      <c r="G1" s="52"/>
    </row>
    <row r="2" spans="1:15" ht="21" x14ac:dyDescent="0.25">
      <c r="A2" s="52" t="s">
        <v>5</v>
      </c>
      <c r="B2" s="52"/>
      <c r="C2" s="52"/>
      <c r="D2" s="52"/>
      <c r="E2" s="52"/>
      <c r="F2" s="52"/>
      <c r="G2" s="52"/>
    </row>
    <row r="3" spans="1:15" x14ac:dyDescent="0.25">
      <c r="G3" s="3" t="s">
        <v>58</v>
      </c>
    </row>
    <row r="4" spans="1:15" ht="24.75" customHeight="1" x14ac:dyDescent="0.25">
      <c r="A4" s="12" t="s">
        <v>46</v>
      </c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52</v>
      </c>
    </row>
    <row r="5" spans="1:15" s="47" customFormat="1" ht="18.75" x14ac:dyDescent="0.3">
      <c r="A5" s="49" t="s">
        <v>131</v>
      </c>
      <c r="B5" s="46">
        <v>737956.29698463995</v>
      </c>
      <c r="C5" s="46">
        <v>654037.29357078939</v>
      </c>
      <c r="D5" s="46">
        <v>601024.86056934914</v>
      </c>
      <c r="E5" s="46">
        <v>652177.61344272445</v>
      </c>
      <c r="F5" s="46">
        <v>392903.59282244934</v>
      </c>
      <c r="G5" s="46">
        <v>3038099.6573899523</v>
      </c>
      <c r="I5" s="38"/>
      <c r="J5" s="38"/>
      <c r="K5" s="38"/>
      <c r="L5" s="38"/>
      <c r="M5" s="38"/>
      <c r="N5" s="38"/>
      <c r="O5" s="46"/>
    </row>
    <row r="6" spans="1:15" s="40" customFormat="1" x14ac:dyDescent="0.25">
      <c r="A6" s="42" t="s">
        <v>25</v>
      </c>
      <c r="B6" s="20">
        <v>155827.246098</v>
      </c>
      <c r="C6" s="20">
        <v>136680.93526900001</v>
      </c>
      <c r="D6" s="20">
        <v>160259.507591</v>
      </c>
      <c r="E6" s="20">
        <v>152521.71272899999</v>
      </c>
      <c r="F6" s="20">
        <v>127596.8</v>
      </c>
      <c r="G6" s="20">
        <v>732886.20168699999</v>
      </c>
      <c r="I6" s="38"/>
      <c r="J6" s="38"/>
      <c r="K6" s="38"/>
      <c r="L6" s="38"/>
      <c r="M6" s="38"/>
      <c r="N6" s="38"/>
      <c r="O6" s="20"/>
    </row>
    <row r="7" spans="1:15" x14ac:dyDescent="0.25">
      <c r="A7" s="41" t="s">
        <v>170</v>
      </c>
      <c r="B7" s="1">
        <v>151298.01830900001</v>
      </c>
      <c r="C7" s="1">
        <v>130780.93526899999</v>
      </c>
      <c r="D7" s="1">
        <v>152859.507591</v>
      </c>
      <c r="E7" s="1">
        <v>145021.71272899999</v>
      </c>
      <c r="F7" s="1">
        <v>124696.8</v>
      </c>
      <c r="G7" s="1">
        <v>704656.97389799997</v>
      </c>
      <c r="I7" s="38"/>
      <c r="J7" s="38"/>
      <c r="K7" s="38"/>
      <c r="L7" s="38"/>
      <c r="M7" s="38"/>
      <c r="N7" s="38"/>
    </row>
    <row r="8" spans="1:15" x14ac:dyDescent="0.25">
      <c r="A8" s="41" t="s">
        <v>171</v>
      </c>
      <c r="B8" s="1">
        <v>4529.2277889999996</v>
      </c>
      <c r="C8" s="1">
        <v>5900</v>
      </c>
      <c r="D8" s="1">
        <v>7400</v>
      </c>
      <c r="E8" s="1">
        <v>7500</v>
      </c>
      <c r="F8" s="1">
        <v>2900</v>
      </c>
      <c r="G8" s="1">
        <v>28229.227789</v>
      </c>
      <c r="I8" s="38"/>
      <c r="J8" s="38"/>
      <c r="K8" s="38"/>
      <c r="L8" s="38"/>
      <c r="M8" s="38"/>
      <c r="N8" s="38"/>
    </row>
    <row r="9" spans="1:15" s="40" customFormat="1" x14ac:dyDescent="0.25">
      <c r="A9" s="42" t="s">
        <v>26</v>
      </c>
      <c r="B9" s="20">
        <v>27158.978217</v>
      </c>
      <c r="C9" s="20">
        <v>22123.726196651296</v>
      </c>
      <c r="D9" s="20">
        <v>17788.583014625357</v>
      </c>
      <c r="E9" s="20">
        <v>27165.653676187867</v>
      </c>
      <c r="F9" s="20">
        <v>27645.077517000002</v>
      </c>
      <c r="G9" s="20">
        <v>121882.01862146452</v>
      </c>
      <c r="I9" s="38"/>
      <c r="J9" s="38"/>
      <c r="K9" s="38"/>
      <c r="L9" s="38"/>
      <c r="M9" s="38"/>
      <c r="N9" s="38"/>
      <c r="O9" s="20"/>
    </row>
    <row r="10" spans="1:15" ht="30" x14ac:dyDescent="0.25">
      <c r="A10" s="41" t="s">
        <v>172</v>
      </c>
      <c r="B10" s="1">
        <v>1470</v>
      </c>
      <c r="C10" s="1">
        <v>2090.5232000000001</v>
      </c>
      <c r="D10" s="1">
        <v>3152.0012000000002</v>
      </c>
      <c r="E10" s="1">
        <v>2810.2150000000001</v>
      </c>
      <c r="F10" s="1">
        <v>2277</v>
      </c>
      <c r="G10" s="1">
        <v>11799.7394</v>
      </c>
      <c r="I10" s="38"/>
      <c r="J10" s="38"/>
      <c r="K10" s="38"/>
      <c r="L10" s="38"/>
      <c r="M10" s="38"/>
      <c r="N10" s="38"/>
    </row>
    <row r="11" spans="1:15" x14ac:dyDescent="0.25">
      <c r="A11" s="41" t="s">
        <v>173</v>
      </c>
      <c r="B11" s="1">
        <v>25688.978217</v>
      </c>
      <c r="C11" s="1">
        <v>20033.202996651296</v>
      </c>
      <c r="D11" s="1">
        <v>14636.581814625357</v>
      </c>
      <c r="E11" s="1">
        <v>24355.438676187867</v>
      </c>
      <c r="F11" s="1">
        <v>25368.077517000002</v>
      </c>
      <c r="G11" s="1">
        <v>110082.27922146453</v>
      </c>
      <c r="I11" s="38"/>
      <c r="J11" s="38"/>
      <c r="K11" s="38"/>
      <c r="L11" s="38"/>
      <c r="M11" s="38"/>
      <c r="N11" s="38"/>
    </row>
    <row r="12" spans="1:15" s="40" customFormat="1" x14ac:dyDescent="0.25">
      <c r="A12" s="42" t="s">
        <v>27</v>
      </c>
      <c r="B12" s="20">
        <v>16514.649103</v>
      </c>
      <c r="C12" s="20">
        <v>15099.070951138103</v>
      </c>
      <c r="D12" s="20">
        <v>15391.21883871174</v>
      </c>
      <c r="E12" s="20">
        <v>17068.018897666603</v>
      </c>
      <c r="F12" s="20">
        <v>12624.636464596599</v>
      </c>
      <c r="G12" s="20">
        <v>76697.594255113057</v>
      </c>
      <c r="I12" s="38"/>
      <c r="J12" s="38"/>
      <c r="K12" s="38"/>
      <c r="L12" s="38"/>
      <c r="M12" s="38"/>
      <c r="N12" s="38"/>
      <c r="O12" s="20"/>
    </row>
    <row r="13" spans="1:15" ht="14.25" customHeight="1" x14ac:dyDescent="0.25">
      <c r="A13" s="41" t="s">
        <v>174</v>
      </c>
      <c r="B13" s="1">
        <v>4186.1491029999997</v>
      </c>
      <c r="C13" s="1">
        <v>4367.2709511381045</v>
      </c>
      <c r="D13" s="1">
        <v>4364.4188387117401</v>
      </c>
      <c r="E13" s="1">
        <v>4897.9188976666028</v>
      </c>
      <c r="F13" s="1">
        <v>1771.8364645966005</v>
      </c>
      <c r="G13" s="1">
        <v>19587.59425511305</v>
      </c>
      <c r="I13" s="38"/>
      <c r="J13" s="38"/>
      <c r="K13" s="38"/>
      <c r="L13" s="38"/>
      <c r="M13" s="38"/>
      <c r="N13" s="38"/>
    </row>
    <row r="14" spans="1:15" x14ac:dyDescent="0.25">
      <c r="A14" s="41" t="s">
        <v>175</v>
      </c>
      <c r="B14" s="1">
        <v>12328.5</v>
      </c>
      <c r="C14" s="1">
        <v>10731.8</v>
      </c>
      <c r="D14" s="1">
        <v>11026.8</v>
      </c>
      <c r="E14" s="1">
        <v>12170.1</v>
      </c>
      <c r="F14" s="1">
        <v>10852.8</v>
      </c>
      <c r="G14" s="1">
        <v>57110</v>
      </c>
      <c r="I14" s="38"/>
      <c r="J14" s="38"/>
      <c r="K14" s="38"/>
      <c r="L14" s="38"/>
      <c r="M14" s="38"/>
      <c r="N14" s="38"/>
    </row>
    <row r="15" spans="1:15" s="40" customFormat="1" x14ac:dyDescent="0.25">
      <c r="A15" s="42" t="s">
        <v>28</v>
      </c>
      <c r="B15" s="20">
        <v>11010.916283</v>
      </c>
      <c r="C15" s="20">
        <v>17472.282650000001</v>
      </c>
      <c r="D15" s="20">
        <v>19664.682649999999</v>
      </c>
      <c r="E15" s="20">
        <v>15650.240680000001</v>
      </c>
      <c r="F15" s="20">
        <v>16690.944777000001</v>
      </c>
      <c r="G15" s="20">
        <v>80489.067039999994</v>
      </c>
      <c r="I15" s="38"/>
      <c r="J15" s="38"/>
      <c r="K15" s="38"/>
      <c r="L15" s="38"/>
      <c r="M15" s="38"/>
      <c r="N15" s="38"/>
      <c r="O15" s="20"/>
    </row>
    <row r="16" spans="1:15" x14ac:dyDescent="0.25">
      <c r="A16" s="41" t="s">
        <v>176</v>
      </c>
      <c r="B16" s="1">
        <v>10460.916283</v>
      </c>
      <c r="C16" s="1">
        <v>17092.282650000001</v>
      </c>
      <c r="D16" s="1">
        <v>19284.682649999999</v>
      </c>
      <c r="E16" s="1">
        <v>15570.240680000001</v>
      </c>
      <c r="F16" s="1">
        <v>16690.944777000001</v>
      </c>
      <c r="G16" s="1">
        <v>79099.067039999994</v>
      </c>
      <c r="I16" s="38"/>
      <c r="J16" s="38"/>
      <c r="K16" s="38"/>
      <c r="L16" s="38"/>
      <c r="M16" s="38"/>
      <c r="N16" s="38"/>
    </row>
    <row r="17" spans="1:15" x14ac:dyDescent="0.25">
      <c r="A17" s="41" t="s">
        <v>177</v>
      </c>
      <c r="B17" s="1">
        <v>550</v>
      </c>
      <c r="C17" s="1">
        <v>380</v>
      </c>
      <c r="D17" s="1">
        <v>380</v>
      </c>
      <c r="E17" s="1">
        <v>80</v>
      </c>
      <c r="F17" s="1">
        <v>0</v>
      </c>
      <c r="G17" s="1">
        <v>1390</v>
      </c>
      <c r="I17" s="38"/>
      <c r="J17" s="38"/>
      <c r="K17" s="38"/>
      <c r="L17" s="38"/>
      <c r="M17" s="38"/>
      <c r="N17" s="38"/>
    </row>
    <row r="18" spans="1:15" s="40" customFormat="1" x14ac:dyDescent="0.25">
      <c r="A18" s="42" t="s">
        <v>29</v>
      </c>
      <c r="B18" s="20">
        <v>305</v>
      </c>
      <c r="C18" s="20">
        <v>400</v>
      </c>
      <c r="D18" s="20">
        <v>980</v>
      </c>
      <c r="E18" s="20">
        <v>965</v>
      </c>
      <c r="F18" s="20">
        <v>700</v>
      </c>
      <c r="G18" s="20">
        <v>3350</v>
      </c>
      <c r="I18" s="38"/>
      <c r="J18" s="38"/>
      <c r="K18" s="38"/>
      <c r="L18" s="38"/>
      <c r="M18" s="38"/>
      <c r="N18" s="38"/>
      <c r="O18" s="20"/>
    </row>
    <row r="19" spans="1:15" x14ac:dyDescent="0.25">
      <c r="A19" s="41" t="s">
        <v>178</v>
      </c>
      <c r="B19" s="1">
        <v>305</v>
      </c>
      <c r="C19" s="1">
        <v>400</v>
      </c>
      <c r="D19" s="1">
        <v>980</v>
      </c>
      <c r="E19" s="1">
        <v>965</v>
      </c>
      <c r="F19" s="1">
        <v>700</v>
      </c>
      <c r="G19" s="1">
        <v>3350</v>
      </c>
      <c r="I19" s="38"/>
      <c r="J19" s="38"/>
      <c r="K19" s="38"/>
      <c r="L19" s="38"/>
      <c r="M19" s="38"/>
      <c r="N19" s="38"/>
    </row>
    <row r="20" spans="1:15" s="40" customFormat="1" x14ac:dyDescent="0.25">
      <c r="A20" s="42" t="s">
        <v>30</v>
      </c>
      <c r="B20" s="20">
        <v>2627.02</v>
      </c>
      <c r="C20" s="20">
        <v>2770</v>
      </c>
      <c r="D20" s="20">
        <v>6370</v>
      </c>
      <c r="E20" s="20">
        <v>8850</v>
      </c>
      <c r="F20" s="20">
        <v>1100</v>
      </c>
      <c r="G20" s="20">
        <v>21717.02</v>
      </c>
      <c r="I20" s="38"/>
      <c r="J20" s="38"/>
      <c r="K20" s="38"/>
      <c r="L20" s="38"/>
      <c r="M20" s="38"/>
      <c r="N20" s="38"/>
      <c r="O20" s="20"/>
    </row>
    <row r="21" spans="1:15" x14ac:dyDescent="0.25">
      <c r="A21" s="41" t="s">
        <v>179</v>
      </c>
      <c r="B21" s="1">
        <v>706</v>
      </c>
      <c r="C21" s="1">
        <v>650</v>
      </c>
      <c r="D21" s="1">
        <v>1100</v>
      </c>
      <c r="E21" s="1">
        <v>674</v>
      </c>
      <c r="F21" s="1">
        <v>100</v>
      </c>
      <c r="G21" s="1">
        <v>3230</v>
      </c>
      <c r="I21" s="38"/>
      <c r="J21" s="38"/>
      <c r="K21" s="38"/>
      <c r="L21" s="38"/>
      <c r="M21" s="38"/>
      <c r="N21" s="38"/>
    </row>
    <row r="22" spans="1:15" x14ac:dyDescent="0.25">
      <c r="A22" s="41" t="s">
        <v>180</v>
      </c>
      <c r="B22" s="1">
        <v>1413</v>
      </c>
      <c r="C22" s="1">
        <v>850</v>
      </c>
      <c r="D22" s="1">
        <v>3280</v>
      </c>
      <c r="E22" s="1">
        <v>6374.02</v>
      </c>
      <c r="F22" s="1">
        <v>0</v>
      </c>
      <c r="G22" s="1">
        <v>11917.02</v>
      </c>
      <c r="I22" s="38"/>
      <c r="J22" s="38"/>
      <c r="K22" s="38"/>
      <c r="L22" s="38"/>
      <c r="M22" s="38"/>
      <c r="N22" s="38"/>
    </row>
    <row r="23" spans="1:15" x14ac:dyDescent="0.25">
      <c r="A23" s="41" t="s">
        <v>181</v>
      </c>
      <c r="B23" s="1">
        <v>508.02</v>
      </c>
      <c r="C23" s="1">
        <v>1270</v>
      </c>
      <c r="D23" s="1">
        <v>1990</v>
      </c>
      <c r="E23" s="1">
        <v>1801.98</v>
      </c>
      <c r="F23" s="1">
        <v>1000</v>
      </c>
      <c r="G23" s="1">
        <v>6570</v>
      </c>
      <c r="I23" s="38"/>
      <c r="J23" s="38"/>
      <c r="K23" s="38"/>
      <c r="L23" s="38"/>
      <c r="M23" s="38"/>
      <c r="N23" s="38"/>
    </row>
    <row r="24" spans="1:15" s="40" customFormat="1" x14ac:dyDescent="0.25">
      <c r="A24" s="42" t="s">
        <v>31</v>
      </c>
      <c r="B24" s="20">
        <v>1400</v>
      </c>
      <c r="C24" s="20">
        <v>1280</v>
      </c>
      <c r="D24" s="20">
        <v>1320</v>
      </c>
      <c r="E24" s="20">
        <v>1350</v>
      </c>
      <c r="F24" s="20">
        <v>1045.0398371892995</v>
      </c>
      <c r="G24" s="20">
        <v>6395.0398371892998</v>
      </c>
      <c r="I24" s="38"/>
      <c r="J24" s="38"/>
      <c r="K24" s="38"/>
      <c r="L24" s="38"/>
      <c r="M24" s="38"/>
      <c r="N24" s="38"/>
      <c r="O24" s="20"/>
    </row>
    <row r="25" spans="1:15" x14ac:dyDescent="0.25">
      <c r="A25" s="41" t="s">
        <v>182</v>
      </c>
      <c r="B25" s="1">
        <v>1400</v>
      </c>
      <c r="C25" s="1">
        <v>1280</v>
      </c>
      <c r="D25" s="1">
        <v>1320</v>
      </c>
      <c r="E25" s="1">
        <v>1350</v>
      </c>
      <c r="F25" s="1">
        <v>1045.0398371892995</v>
      </c>
      <c r="G25" s="1">
        <v>6395.0398371892998</v>
      </c>
      <c r="I25" s="38"/>
      <c r="J25" s="38"/>
      <c r="K25" s="38"/>
      <c r="L25" s="38"/>
      <c r="M25" s="38"/>
      <c r="N25" s="38"/>
    </row>
    <row r="26" spans="1:15" s="40" customFormat="1" x14ac:dyDescent="0.25">
      <c r="A26" s="42" t="s">
        <v>32</v>
      </c>
      <c r="B26" s="20">
        <v>523112.48728363996</v>
      </c>
      <c r="C26" s="20">
        <v>458211.27850399999</v>
      </c>
      <c r="D26" s="20">
        <v>379250.86847501202</v>
      </c>
      <c r="E26" s="20">
        <v>428606.98745987</v>
      </c>
      <c r="F26" s="20">
        <v>205501.09422666347</v>
      </c>
      <c r="G26" s="20">
        <v>1994682.715949185</v>
      </c>
      <c r="I26" s="38"/>
      <c r="J26" s="38"/>
      <c r="K26" s="38"/>
      <c r="L26" s="38"/>
      <c r="M26" s="38"/>
      <c r="N26" s="38"/>
      <c r="O26" s="20"/>
    </row>
    <row r="27" spans="1:15" x14ac:dyDescent="0.25">
      <c r="A27" s="41" t="s">
        <v>183</v>
      </c>
      <c r="B27" s="1">
        <v>143883.742</v>
      </c>
      <c r="C27" s="1">
        <v>174463.758</v>
      </c>
      <c r="D27" s="1">
        <v>124223.37</v>
      </c>
      <c r="E27" s="1">
        <v>201187.48</v>
      </c>
      <c r="F27" s="1">
        <v>50581.718000000001</v>
      </c>
      <c r="G27" s="1">
        <v>694340.06799999997</v>
      </c>
      <c r="I27" s="38"/>
      <c r="J27" s="38"/>
      <c r="K27" s="38"/>
      <c r="L27" s="38"/>
      <c r="M27" s="38"/>
      <c r="N27" s="38"/>
    </row>
    <row r="28" spans="1:15" x14ac:dyDescent="0.25">
      <c r="A28" s="41" t="s">
        <v>184</v>
      </c>
      <c r="B28" s="1">
        <v>366478.74528341042</v>
      </c>
      <c r="C28" s="1">
        <v>271992.52050400001</v>
      </c>
      <c r="D28" s="1">
        <v>254737.49847501202</v>
      </c>
      <c r="E28" s="1">
        <v>227199.50745986996</v>
      </c>
      <c r="F28" s="1">
        <v>154719.37622666344</v>
      </c>
      <c r="G28" s="1">
        <v>1275127.6479489557</v>
      </c>
      <c r="I28" s="38"/>
      <c r="J28" s="38"/>
      <c r="K28" s="38"/>
      <c r="L28" s="38"/>
      <c r="M28" s="38"/>
      <c r="N28" s="38"/>
    </row>
    <row r="29" spans="1:15" x14ac:dyDescent="0.25">
      <c r="A29" s="41" t="s">
        <v>185</v>
      </c>
      <c r="B29" s="1">
        <v>3925.0000002295351</v>
      </c>
      <c r="C29" s="1">
        <v>9579.9999999999982</v>
      </c>
      <c r="D29" s="1">
        <v>290</v>
      </c>
      <c r="E29" s="1">
        <v>220</v>
      </c>
      <c r="F29" s="1">
        <v>200</v>
      </c>
      <c r="G29" s="1">
        <v>14215.000000229535</v>
      </c>
      <c r="I29" s="38"/>
      <c r="J29" s="38"/>
      <c r="K29" s="38"/>
      <c r="L29" s="38"/>
      <c r="M29" s="38"/>
      <c r="N29" s="38"/>
    </row>
    <row r="30" spans="1:15" x14ac:dyDescent="0.25">
      <c r="A30" s="41" t="s">
        <v>186</v>
      </c>
      <c r="B30" s="1">
        <v>8825</v>
      </c>
      <c r="C30" s="1">
        <v>2175</v>
      </c>
      <c r="D30" s="1">
        <v>0</v>
      </c>
      <c r="E30" s="1">
        <v>0</v>
      </c>
      <c r="F30" s="1">
        <v>0</v>
      </c>
      <c r="G30" s="1">
        <v>11000</v>
      </c>
      <c r="I30" s="38"/>
      <c r="J30" s="38"/>
      <c r="K30" s="38"/>
      <c r="L30" s="38"/>
      <c r="M30" s="38"/>
      <c r="N30" s="38"/>
    </row>
    <row r="31" spans="1:15" x14ac:dyDescent="0.25">
      <c r="F31" s="1" t="s">
        <v>4</v>
      </c>
    </row>
  </sheetData>
  <mergeCells count="2">
    <mergeCell ref="A2:G2"/>
    <mergeCell ref="A1:G1"/>
  </mergeCells>
  <pageMargins left="0.34" right="0.25" top="0.75" bottom="0.75" header="0.3" footer="0.3"/>
  <pageSetup scale="9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23" sqref="E23"/>
    </sheetView>
  </sheetViews>
  <sheetFormatPr baseColWidth="10" defaultRowHeight="15" x14ac:dyDescent="0.25"/>
  <cols>
    <col min="1" max="1" width="61.28515625" customWidth="1"/>
    <col min="2" max="7" width="15.7109375" customWidth="1"/>
    <col min="9" max="14" width="11.42578125" style="1"/>
  </cols>
  <sheetData>
    <row r="1" spans="1:15" ht="21" x14ac:dyDescent="0.35">
      <c r="A1" s="51" t="s">
        <v>0</v>
      </c>
      <c r="B1" s="51"/>
      <c r="C1" s="51"/>
      <c r="D1" s="51"/>
      <c r="E1" s="51"/>
      <c r="F1" s="51"/>
      <c r="G1" s="51"/>
    </row>
    <row r="2" spans="1:15" ht="21" x14ac:dyDescent="0.35">
      <c r="A2" s="51" t="s">
        <v>6</v>
      </c>
      <c r="B2" s="51"/>
      <c r="C2" s="51"/>
      <c r="D2" s="51"/>
      <c r="E2" s="51"/>
      <c r="F2" s="51"/>
      <c r="G2" s="51"/>
    </row>
    <row r="3" spans="1:15" x14ac:dyDescent="0.25">
      <c r="G3" s="3" t="s">
        <v>58</v>
      </c>
    </row>
    <row r="4" spans="1:15" ht="27.75" customHeight="1" x14ac:dyDescent="0.25">
      <c r="A4" s="9" t="s">
        <v>46</v>
      </c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52</v>
      </c>
    </row>
    <row r="5" spans="1:15" x14ac:dyDescent="0.25">
      <c r="A5" s="2" t="s">
        <v>33</v>
      </c>
      <c r="B5" s="1">
        <v>215.6</v>
      </c>
      <c r="C5" s="1">
        <v>1337.3345999999999</v>
      </c>
      <c r="D5" s="1">
        <v>3116.9978000000001</v>
      </c>
      <c r="E5" s="1">
        <v>4873.0676000000003</v>
      </c>
      <c r="F5" s="1">
        <v>222</v>
      </c>
      <c r="G5" s="5">
        <v>9765</v>
      </c>
      <c r="O5" s="1"/>
    </row>
    <row r="6" spans="1:15" x14ac:dyDescent="0.25">
      <c r="A6" s="2" t="s">
        <v>34</v>
      </c>
      <c r="B6" s="1">
        <v>5171.2539800000004</v>
      </c>
      <c r="C6" s="1">
        <v>6452.8094311999994</v>
      </c>
      <c r="D6" s="1">
        <v>11431.423605600001</v>
      </c>
      <c r="E6" s="1">
        <v>17407.183547200002</v>
      </c>
      <c r="F6" s="1">
        <v>2386.2280000000001</v>
      </c>
      <c r="G6" s="5">
        <v>42848.898564000003</v>
      </c>
      <c r="O6" s="1"/>
    </row>
    <row r="7" spans="1:15" x14ac:dyDescent="0.25">
      <c r="A7" s="2" t="s">
        <v>35</v>
      </c>
      <c r="B7" s="1">
        <v>9634.2934860000005</v>
      </c>
      <c r="C7" s="1">
        <v>12731.75</v>
      </c>
      <c r="D7" s="1">
        <v>12961.75</v>
      </c>
      <c r="E7" s="1">
        <v>15164.75</v>
      </c>
      <c r="F7" s="1">
        <v>6778.75</v>
      </c>
      <c r="G7" s="5">
        <v>57271.293486000002</v>
      </c>
      <c r="O7" s="1"/>
    </row>
    <row r="8" spans="1:15" x14ac:dyDescent="0.25">
      <c r="A8" s="2" t="s">
        <v>36</v>
      </c>
      <c r="B8" s="1">
        <v>21511.165796788202</v>
      </c>
      <c r="C8" s="1">
        <v>10836.282092156149</v>
      </c>
      <c r="D8" s="1">
        <v>11111.118582282628</v>
      </c>
      <c r="E8" s="1">
        <v>12235.418282288787</v>
      </c>
      <c r="F8" s="1">
        <v>14310.22395427779</v>
      </c>
      <c r="G8" s="5">
        <v>70004.208707793543</v>
      </c>
      <c r="O8" s="1"/>
    </row>
    <row r="9" spans="1:15" x14ac:dyDescent="0.25">
      <c r="A9" s="2" t="s">
        <v>37</v>
      </c>
      <c r="B9" s="1">
        <v>1484.7</v>
      </c>
      <c r="C9" s="1">
        <v>2235.4203200000002</v>
      </c>
      <c r="D9" s="1">
        <v>2822.758566</v>
      </c>
      <c r="E9" s="1">
        <v>2961.4226180000001</v>
      </c>
      <c r="F9" s="1">
        <v>2613.4604352699998</v>
      </c>
      <c r="G9" s="5">
        <v>12117.76193927</v>
      </c>
      <c r="O9" s="1"/>
    </row>
    <row r="10" spans="1:15" x14ac:dyDescent="0.25">
      <c r="A10" s="2" t="s">
        <v>38</v>
      </c>
      <c r="B10" s="1">
        <v>39568.890872950004</v>
      </c>
      <c r="C10" s="1">
        <v>48776.736520542756</v>
      </c>
      <c r="D10" s="1">
        <v>51920.991732990056</v>
      </c>
      <c r="E10" s="1">
        <v>53858.490294628027</v>
      </c>
      <c r="F10" s="1">
        <v>38821.870369560784</v>
      </c>
      <c r="G10" s="5">
        <v>232946.97979067164</v>
      </c>
      <c r="O10" s="1"/>
    </row>
    <row r="11" spans="1:15" x14ac:dyDescent="0.25">
      <c r="A11" s="2" t="s">
        <v>39</v>
      </c>
      <c r="B11" s="1">
        <v>7199.6303399999997</v>
      </c>
      <c r="C11" s="1">
        <v>3889.4432809999998</v>
      </c>
      <c r="D11" s="1">
        <v>6575.2001483333333</v>
      </c>
      <c r="E11" s="1">
        <v>7704.7845706666667</v>
      </c>
      <c r="F11" s="1">
        <v>10088.743656533336</v>
      </c>
      <c r="G11" s="5">
        <v>35457.80199653333</v>
      </c>
      <c r="O11" s="1"/>
    </row>
    <row r="12" spans="1:15" x14ac:dyDescent="0.25">
      <c r="A12" s="2" t="s">
        <v>40</v>
      </c>
      <c r="B12" s="1">
        <v>21748.885668999999</v>
      </c>
      <c r="C12" s="1">
        <v>15155.3887194</v>
      </c>
      <c r="D12" s="1">
        <v>25132.789851275</v>
      </c>
      <c r="E12" s="1">
        <v>20238.325779325001</v>
      </c>
      <c r="F12" s="1">
        <v>23775.701223460001</v>
      </c>
      <c r="G12" s="5">
        <v>106051.09124246</v>
      </c>
      <c r="O12" s="1"/>
    </row>
    <row r="13" spans="1:15" x14ac:dyDescent="0.25">
      <c r="A13" s="2" t="s">
        <v>41</v>
      </c>
      <c r="B13" s="1">
        <v>5873.9084970000004</v>
      </c>
      <c r="C13" s="1">
        <v>6685.68</v>
      </c>
      <c r="D13" s="1">
        <v>8793.93</v>
      </c>
      <c r="E13" s="1">
        <v>7270.39</v>
      </c>
      <c r="F13" s="1">
        <v>1644.3119999999999</v>
      </c>
      <c r="G13" s="5">
        <v>30268.220496999998</v>
      </c>
      <c r="O13" s="1"/>
    </row>
    <row r="14" spans="1:15" ht="26.25" customHeight="1" x14ac:dyDescent="0.25">
      <c r="A14" s="10" t="s">
        <v>1</v>
      </c>
      <c r="B14" s="11">
        <f t="shared" ref="B14:G14" si="0">SUM(B5:B13)</f>
        <v>112408.3286417382</v>
      </c>
      <c r="C14" s="11">
        <f t="shared" si="0"/>
        <v>108100.84496429889</v>
      </c>
      <c r="D14" s="11">
        <f t="shared" si="0"/>
        <v>133866.96028648101</v>
      </c>
      <c r="E14" s="11">
        <f t="shared" si="0"/>
        <v>141713.8326921085</v>
      </c>
      <c r="F14" s="11">
        <f t="shared" si="0"/>
        <v>100641.28963910192</v>
      </c>
      <c r="G14" s="11">
        <f t="shared" si="0"/>
        <v>596731.25622372865</v>
      </c>
    </row>
    <row r="16" spans="1:15" x14ac:dyDescent="0.25">
      <c r="F16" s="1" t="s">
        <v>4</v>
      </c>
    </row>
  </sheetData>
  <mergeCells count="2">
    <mergeCell ref="A1:G1"/>
    <mergeCell ref="A2:G2"/>
  </mergeCells>
  <pageMargins left="0.25" right="0.2" top="0.75" bottom="0.75" header="0.3" footer="0.3"/>
  <pageSetup scale="86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B8" sqref="B8"/>
    </sheetView>
  </sheetViews>
  <sheetFormatPr baseColWidth="10" defaultRowHeight="15" x14ac:dyDescent="0.25"/>
  <cols>
    <col min="1" max="1" width="61.28515625" style="41" customWidth="1"/>
    <col min="2" max="7" width="15.7109375" customWidth="1"/>
    <col min="9" max="14" width="11.42578125" style="1"/>
  </cols>
  <sheetData>
    <row r="1" spans="1:15" ht="23.25" customHeight="1" x14ac:dyDescent="0.25">
      <c r="A1" s="52" t="s">
        <v>0</v>
      </c>
      <c r="B1" s="52"/>
      <c r="C1" s="52"/>
      <c r="D1" s="52"/>
      <c r="E1" s="52"/>
      <c r="F1" s="52"/>
      <c r="G1" s="52"/>
    </row>
    <row r="2" spans="1:15" ht="21" x14ac:dyDescent="0.25">
      <c r="A2" s="52" t="s">
        <v>6</v>
      </c>
      <c r="B2" s="52"/>
      <c r="C2" s="52"/>
      <c r="D2" s="52"/>
      <c r="E2" s="52"/>
      <c r="F2" s="52"/>
      <c r="G2" s="52"/>
    </row>
    <row r="3" spans="1:15" x14ac:dyDescent="0.25">
      <c r="G3" s="3" t="s">
        <v>58</v>
      </c>
    </row>
    <row r="4" spans="1:15" ht="27.75" customHeight="1" x14ac:dyDescent="0.25">
      <c r="A4" s="12" t="s">
        <v>46</v>
      </c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52</v>
      </c>
    </row>
    <row r="5" spans="1:15" s="47" customFormat="1" ht="18.75" x14ac:dyDescent="0.3">
      <c r="A5" s="49" t="s">
        <v>132</v>
      </c>
      <c r="B5" s="46">
        <v>112408.3286417382</v>
      </c>
      <c r="C5" s="46">
        <v>108100.84496429891</v>
      </c>
      <c r="D5" s="46">
        <v>133866.96028648101</v>
      </c>
      <c r="E5" s="46">
        <v>141713.83269210847</v>
      </c>
      <c r="F5" s="46">
        <v>100641.2896391019</v>
      </c>
      <c r="G5" s="46">
        <v>596731.25622372853</v>
      </c>
      <c r="I5" s="38"/>
      <c r="J5" s="38"/>
      <c r="K5" s="38"/>
      <c r="L5" s="38"/>
      <c r="M5" s="38"/>
      <c r="N5" s="38"/>
      <c r="O5" s="46"/>
    </row>
    <row r="6" spans="1:15" s="40" customFormat="1" x14ac:dyDescent="0.25">
      <c r="A6" s="42" t="s">
        <v>33</v>
      </c>
      <c r="B6" s="20">
        <v>215.6</v>
      </c>
      <c r="C6" s="20">
        <v>1337.3345999999999</v>
      </c>
      <c r="D6" s="20">
        <v>3116.9978000000001</v>
      </c>
      <c r="E6" s="20">
        <v>4873.0676000000003</v>
      </c>
      <c r="F6" s="20">
        <v>222</v>
      </c>
      <c r="G6" s="20">
        <v>9765</v>
      </c>
      <c r="I6" s="38"/>
      <c r="J6" s="38"/>
      <c r="K6" s="38"/>
      <c r="L6" s="38"/>
      <c r="M6" s="38"/>
      <c r="N6" s="38"/>
      <c r="O6" s="20"/>
    </row>
    <row r="7" spans="1:15" x14ac:dyDescent="0.25">
      <c r="A7" s="41" t="s">
        <v>187</v>
      </c>
      <c r="B7" s="1">
        <v>215.6</v>
      </c>
      <c r="C7" s="1">
        <v>1337.3345999999999</v>
      </c>
      <c r="D7" s="1">
        <v>3116.9978000000001</v>
      </c>
      <c r="E7" s="1">
        <v>4873.0676000000003</v>
      </c>
      <c r="F7" s="1">
        <v>222</v>
      </c>
      <c r="G7" s="1">
        <v>9765</v>
      </c>
      <c r="I7" s="38"/>
      <c r="J7" s="38"/>
      <c r="K7" s="38"/>
      <c r="L7" s="38"/>
      <c r="M7" s="38"/>
      <c r="N7" s="38"/>
      <c r="O7" s="1"/>
    </row>
    <row r="8" spans="1:15" s="40" customFormat="1" x14ac:dyDescent="0.25">
      <c r="A8" s="42" t="s">
        <v>34</v>
      </c>
      <c r="B8" s="20">
        <v>5171.2539800000004</v>
      </c>
      <c r="C8" s="20">
        <v>6452.8094311999994</v>
      </c>
      <c r="D8" s="20">
        <v>11431.423605600001</v>
      </c>
      <c r="E8" s="20">
        <v>17407.183547200002</v>
      </c>
      <c r="F8" s="20">
        <v>2386.2280000000001</v>
      </c>
      <c r="G8" s="20">
        <v>42848.898564000003</v>
      </c>
      <c r="I8" s="38"/>
      <c r="J8" s="38"/>
      <c r="K8" s="38"/>
      <c r="L8" s="38"/>
      <c r="M8" s="38"/>
      <c r="N8" s="38"/>
      <c r="O8" s="20"/>
    </row>
    <row r="9" spans="1:15" x14ac:dyDescent="0.25">
      <c r="A9" s="41" t="s">
        <v>188</v>
      </c>
      <c r="B9" s="1">
        <v>1028.46948</v>
      </c>
      <c r="C9" s="1">
        <v>1837.6895</v>
      </c>
      <c r="D9" s="1">
        <v>2238.0707440000001</v>
      </c>
      <c r="E9" s="1">
        <v>5015.1168399999997</v>
      </c>
      <c r="F9" s="1">
        <v>984.7</v>
      </c>
      <c r="G9" s="1">
        <v>11104.046564</v>
      </c>
      <c r="I9" s="38"/>
      <c r="J9" s="38"/>
      <c r="K9" s="38"/>
      <c r="L9" s="38"/>
      <c r="M9" s="38"/>
      <c r="N9" s="38"/>
      <c r="O9" s="1"/>
    </row>
    <row r="10" spans="1:15" ht="30" x14ac:dyDescent="0.25">
      <c r="A10" s="41" t="s">
        <v>189</v>
      </c>
      <c r="B10" s="1">
        <v>0</v>
      </c>
      <c r="C10" s="1">
        <v>2024.0910311999999</v>
      </c>
      <c r="D10" s="1">
        <v>3931.5116616</v>
      </c>
      <c r="E10" s="1">
        <v>6911.7493071999997</v>
      </c>
      <c r="F10" s="1">
        <v>200</v>
      </c>
      <c r="G10" s="1">
        <v>13067.352000000001</v>
      </c>
      <c r="I10" s="38"/>
      <c r="J10" s="38"/>
      <c r="K10" s="38"/>
      <c r="L10" s="38"/>
      <c r="M10" s="38"/>
      <c r="N10" s="38"/>
      <c r="O10" s="1"/>
    </row>
    <row r="11" spans="1:15" x14ac:dyDescent="0.25">
      <c r="A11" s="41" t="s">
        <v>190</v>
      </c>
      <c r="B11" s="1">
        <v>3733.3440000000001</v>
      </c>
      <c r="C11" s="1">
        <v>2381.3040000000001</v>
      </c>
      <c r="D11" s="1">
        <v>5051.8239999999996</v>
      </c>
      <c r="E11" s="1">
        <v>5170</v>
      </c>
      <c r="F11" s="1">
        <v>1201.528</v>
      </c>
      <c r="G11" s="1">
        <v>17538</v>
      </c>
      <c r="I11" s="38"/>
      <c r="J11" s="38"/>
      <c r="K11" s="38"/>
      <c r="L11" s="38"/>
      <c r="M11" s="38"/>
      <c r="N11" s="38"/>
      <c r="O11" s="1"/>
    </row>
    <row r="12" spans="1:15" ht="30" x14ac:dyDescent="0.25">
      <c r="A12" s="41" t="s">
        <v>191</v>
      </c>
      <c r="B12" s="1">
        <v>409.44049999999999</v>
      </c>
      <c r="C12" s="1">
        <v>209.72489999999999</v>
      </c>
      <c r="D12" s="1">
        <v>210.0172</v>
      </c>
      <c r="E12" s="1">
        <v>310.31740000000002</v>
      </c>
      <c r="F12" s="1">
        <v>0</v>
      </c>
      <c r="G12" s="1">
        <v>1139.5</v>
      </c>
      <c r="I12" s="38"/>
      <c r="J12" s="38"/>
      <c r="K12" s="38"/>
      <c r="L12" s="38"/>
      <c r="M12" s="38"/>
      <c r="N12" s="38"/>
      <c r="O12" s="1"/>
    </row>
    <row r="13" spans="1:15" s="40" customFormat="1" x14ac:dyDescent="0.25">
      <c r="A13" s="42" t="s">
        <v>35</v>
      </c>
      <c r="B13" s="20">
        <v>9634.2934860000005</v>
      </c>
      <c r="C13" s="20">
        <v>12731.75</v>
      </c>
      <c r="D13" s="20">
        <v>12961.75</v>
      </c>
      <c r="E13" s="20">
        <v>15164.75</v>
      </c>
      <c r="F13" s="20">
        <v>6778.75</v>
      </c>
      <c r="G13" s="20">
        <v>57271.293486000002</v>
      </c>
      <c r="I13" s="38"/>
      <c r="J13" s="38"/>
      <c r="K13" s="38"/>
      <c r="L13" s="38"/>
      <c r="M13" s="38"/>
      <c r="N13" s="38"/>
      <c r="O13" s="20"/>
    </row>
    <row r="14" spans="1:15" ht="26.25" customHeight="1" x14ac:dyDescent="0.25">
      <c r="A14" s="41" t="s">
        <v>192</v>
      </c>
      <c r="B14" s="1">
        <v>9634.2934860000005</v>
      </c>
      <c r="C14" s="1">
        <v>12731.75</v>
      </c>
      <c r="D14" s="1">
        <v>12961.75</v>
      </c>
      <c r="E14" s="1">
        <v>15164.75</v>
      </c>
      <c r="F14" s="1">
        <v>6778.75</v>
      </c>
      <c r="G14" s="1">
        <v>57271.293486000002</v>
      </c>
      <c r="I14" s="38"/>
      <c r="J14" s="38"/>
      <c r="K14" s="38"/>
      <c r="L14" s="38"/>
      <c r="M14" s="38"/>
      <c r="N14" s="38"/>
    </row>
    <row r="15" spans="1:15" s="40" customFormat="1" x14ac:dyDescent="0.25">
      <c r="A15" s="42" t="s">
        <v>36</v>
      </c>
      <c r="B15" s="20">
        <v>21511.165796788202</v>
      </c>
      <c r="C15" s="20">
        <v>10836.282092156149</v>
      </c>
      <c r="D15" s="20">
        <v>11111.118582282628</v>
      </c>
      <c r="E15" s="20">
        <v>12235.418282288787</v>
      </c>
      <c r="F15" s="20">
        <v>14310.22395427779</v>
      </c>
      <c r="G15" s="20">
        <v>70004.208707793543</v>
      </c>
      <c r="I15" s="38"/>
      <c r="J15" s="38"/>
      <c r="K15" s="38"/>
      <c r="L15" s="38"/>
      <c r="M15" s="38"/>
      <c r="N15" s="38"/>
    </row>
    <row r="16" spans="1:15" x14ac:dyDescent="0.25">
      <c r="A16" s="41" t="s">
        <v>193</v>
      </c>
      <c r="B16" s="1">
        <v>10333.570245999999</v>
      </c>
      <c r="C16" s="1">
        <v>5012.1499999999996</v>
      </c>
      <c r="D16" s="1">
        <v>5110.2</v>
      </c>
      <c r="E16" s="1">
        <v>5290.9</v>
      </c>
      <c r="F16" s="1">
        <v>11700</v>
      </c>
      <c r="G16" s="1">
        <v>37446.820246000003</v>
      </c>
      <c r="I16" s="38"/>
      <c r="J16" s="38"/>
      <c r="K16" s="38"/>
      <c r="L16" s="38"/>
      <c r="M16" s="38"/>
      <c r="N16" s="38"/>
    </row>
    <row r="17" spans="1:14" x14ac:dyDescent="0.25">
      <c r="A17" s="41" t="s">
        <v>194</v>
      </c>
      <c r="B17" s="1">
        <v>6507.5638550000003</v>
      </c>
      <c r="C17" s="1">
        <v>2654.833059</v>
      </c>
      <c r="D17" s="1">
        <v>2746.1708520000002</v>
      </c>
      <c r="E17" s="1">
        <v>2839.977234</v>
      </c>
      <c r="F17" s="1">
        <v>116</v>
      </c>
      <c r="G17" s="1">
        <v>14864.545</v>
      </c>
      <c r="I17" s="38"/>
      <c r="J17" s="38"/>
      <c r="K17" s="38"/>
      <c r="L17" s="38"/>
      <c r="M17" s="38"/>
      <c r="N17" s="38"/>
    </row>
    <row r="18" spans="1:14" x14ac:dyDescent="0.25">
      <c r="A18" s="41" t="s">
        <v>195</v>
      </c>
      <c r="B18" s="1">
        <v>3791.8896797282</v>
      </c>
      <c r="C18" s="1">
        <v>2774.7177756081487</v>
      </c>
      <c r="D18" s="1">
        <v>2892.2952245386296</v>
      </c>
      <c r="E18" s="1">
        <v>3773.734287640787</v>
      </c>
      <c r="F18" s="1">
        <v>2494.2239542777902</v>
      </c>
      <c r="G18" s="1">
        <v>15726.860921793555</v>
      </c>
      <c r="I18" s="38"/>
      <c r="J18" s="38"/>
      <c r="K18" s="38"/>
      <c r="L18" s="38"/>
      <c r="M18" s="38"/>
      <c r="N18" s="38"/>
    </row>
    <row r="19" spans="1:14" ht="18.75" customHeight="1" x14ac:dyDescent="0.25">
      <c r="A19" s="41" t="s">
        <v>196</v>
      </c>
      <c r="B19" s="1">
        <v>878.14201605999995</v>
      </c>
      <c r="C19" s="1">
        <v>394.581257548</v>
      </c>
      <c r="D19" s="1">
        <v>362.45250574400001</v>
      </c>
      <c r="E19" s="1">
        <v>330.80676064800002</v>
      </c>
      <c r="F19" s="1">
        <v>0</v>
      </c>
      <c r="G19" s="1">
        <v>1965.98254</v>
      </c>
      <c r="I19" s="38"/>
      <c r="J19" s="38"/>
      <c r="K19" s="38"/>
      <c r="L19" s="38"/>
      <c r="M19" s="38"/>
      <c r="N19" s="38"/>
    </row>
    <row r="20" spans="1:14" s="40" customFormat="1" x14ac:dyDescent="0.25">
      <c r="A20" s="42" t="s">
        <v>37</v>
      </c>
      <c r="B20" s="20">
        <v>1484.7</v>
      </c>
      <c r="C20" s="20">
        <v>2235.4203200000002</v>
      </c>
      <c r="D20" s="20">
        <v>2822.758566</v>
      </c>
      <c r="E20" s="20">
        <v>2961.4226180000001</v>
      </c>
      <c r="F20" s="20">
        <v>2613.4604352699998</v>
      </c>
      <c r="G20" s="20">
        <v>12117.76193927</v>
      </c>
      <c r="I20" s="38"/>
      <c r="J20" s="38"/>
      <c r="K20" s="38"/>
      <c r="L20" s="38"/>
      <c r="M20" s="38"/>
      <c r="N20" s="38"/>
    </row>
    <row r="21" spans="1:14" x14ac:dyDescent="0.25">
      <c r="A21" s="41" t="s">
        <v>197</v>
      </c>
      <c r="B21" s="1">
        <v>84.7</v>
      </c>
      <c r="C21" s="1">
        <v>342.5</v>
      </c>
      <c r="D21" s="1">
        <v>442.44</v>
      </c>
      <c r="E21" s="1">
        <v>440.36</v>
      </c>
      <c r="F21" s="1">
        <v>500</v>
      </c>
      <c r="G21" s="1">
        <v>1810</v>
      </c>
      <c r="I21" s="38"/>
      <c r="J21" s="38"/>
      <c r="K21" s="38"/>
      <c r="L21" s="38"/>
      <c r="M21" s="38"/>
      <c r="N21" s="38"/>
    </row>
    <row r="22" spans="1:14" x14ac:dyDescent="0.25">
      <c r="A22" s="41" t="s">
        <v>198</v>
      </c>
      <c r="B22" s="1">
        <v>1400</v>
      </c>
      <c r="C22" s="1">
        <v>1892.9203199999999</v>
      </c>
      <c r="D22" s="1">
        <v>2380.3185659999999</v>
      </c>
      <c r="E22" s="1">
        <v>2521.0626179999999</v>
      </c>
      <c r="F22" s="1">
        <v>2113.4604352699998</v>
      </c>
      <c r="G22" s="1">
        <v>10307.76193927</v>
      </c>
      <c r="I22" s="38"/>
      <c r="J22" s="38"/>
      <c r="K22" s="38"/>
      <c r="L22" s="38"/>
      <c r="M22" s="38"/>
      <c r="N22" s="38"/>
    </row>
    <row r="23" spans="1:14" s="40" customFormat="1" x14ac:dyDescent="0.25">
      <c r="A23" s="42" t="s">
        <v>38</v>
      </c>
      <c r="B23" s="20">
        <v>39568.890872949996</v>
      </c>
      <c r="C23" s="20">
        <v>48776.73652054277</v>
      </c>
      <c r="D23" s="20">
        <v>51920.991732990056</v>
      </c>
      <c r="E23" s="20">
        <v>53858.49029462802</v>
      </c>
      <c r="F23" s="20">
        <v>38821.870369560776</v>
      </c>
      <c r="G23" s="20">
        <v>232946.97979067164</v>
      </c>
      <c r="I23" s="38"/>
      <c r="J23" s="38"/>
      <c r="K23" s="38"/>
      <c r="L23" s="38"/>
      <c r="M23" s="38"/>
      <c r="N23" s="38"/>
    </row>
    <row r="24" spans="1:14" ht="30" x14ac:dyDescent="0.25">
      <c r="A24" s="41" t="s">
        <v>199</v>
      </c>
      <c r="B24" s="1">
        <v>16910.461949</v>
      </c>
      <c r="C24" s="1">
        <v>26249.1022185</v>
      </c>
      <c r="D24" s="1">
        <v>28102.803724624999</v>
      </c>
      <c r="E24" s="1">
        <v>29219.080185333703</v>
      </c>
      <c r="F24" s="1">
        <v>19830.725251874213</v>
      </c>
      <c r="G24" s="1">
        <v>120312.17332933292</v>
      </c>
      <c r="I24" s="38"/>
      <c r="J24" s="38"/>
      <c r="K24" s="38"/>
      <c r="L24" s="38"/>
      <c r="M24" s="38"/>
      <c r="N24" s="38"/>
    </row>
    <row r="25" spans="1:14" x14ac:dyDescent="0.25">
      <c r="A25" s="41" t="s">
        <v>200</v>
      </c>
      <c r="B25" s="1">
        <v>22571.428923949999</v>
      </c>
      <c r="C25" s="1">
        <v>22425.134302042767</v>
      </c>
      <c r="D25" s="1">
        <v>23715.688008365058</v>
      </c>
      <c r="E25" s="1">
        <v>24539.410109294324</v>
      </c>
      <c r="F25" s="1">
        <v>18991.145117686567</v>
      </c>
      <c r="G25" s="1">
        <v>112242.80646133873</v>
      </c>
      <c r="I25" s="38"/>
      <c r="J25" s="38"/>
      <c r="K25" s="38"/>
      <c r="L25" s="38"/>
      <c r="M25" s="38"/>
      <c r="N25" s="38"/>
    </row>
    <row r="26" spans="1:14" x14ac:dyDescent="0.25">
      <c r="A26" s="41" t="s">
        <v>201</v>
      </c>
      <c r="B26" s="1">
        <v>87</v>
      </c>
      <c r="C26" s="1">
        <v>102.5</v>
      </c>
      <c r="D26" s="1">
        <v>102.5</v>
      </c>
      <c r="E26" s="1">
        <v>100</v>
      </c>
      <c r="F26" s="1">
        <v>0</v>
      </c>
      <c r="G26" s="1">
        <v>392</v>
      </c>
      <c r="I26" s="38"/>
      <c r="J26" s="38"/>
      <c r="K26" s="38"/>
      <c r="L26" s="38"/>
      <c r="M26" s="38"/>
      <c r="N26" s="38"/>
    </row>
    <row r="27" spans="1:14" s="40" customFormat="1" x14ac:dyDescent="0.25">
      <c r="A27" s="42" t="s">
        <v>39</v>
      </c>
      <c r="B27" s="20">
        <v>7199.6303399999997</v>
      </c>
      <c r="C27" s="20">
        <v>3889.4432809999998</v>
      </c>
      <c r="D27" s="20">
        <v>6575.2001483333333</v>
      </c>
      <c r="E27" s="20">
        <v>7704.7845706666667</v>
      </c>
      <c r="F27" s="20">
        <v>10088.743656533336</v>
      </c>
      <c r="G27" s="20">
        <v>35457.80199653333</v>
      </c>
      <c r="I27" s="38"/>
      <c r="J27" s="38"/>
      <c r="K27" s="38"/>
      <c r="L27" s="38"/>
      <c r="M27" s="38"/>
      <c r="N27" s="38"/>
    </row>
    <row r="28" spans="1:14" x14ac:dyDescent="0.25">
      <c r="A28" s="41" t="s">
        <v>202</v>
      </c>
      <c r="B28" s="1">
        <v>7128.8490599999996</v>
      </c>
      <c r="C28" s="1">
        <v>2531.3822839999998</v>
      </c>
      <c r="D28" s="1">
        <v>4506.1404670000002</v>
      </c>
      <c r="E28" s="1">
        <v>5266.6572489999999</v>
      </c>
      <c r="F28" s="1">
        <v>6532.1617992000001</v>
      </c>
      <c r="G28" s="1">
        <v>25965.1908592</v>
      </c>
      <c r="I28" s="38"/>
      <c r="J28" s="38"/>
      <c r="K28" s="38"/>
      <c r="L28" s="38"/>
      <c r="M28" s="38"/>
      <c r="N28" s="38"/>
    </row>
    <row r="29" spans="1:14" x14ac:dyDescent="0.25">
      <c r="A29" s="41" t="s">
        <v>203</v>
      </c>
      <c r="B29" s="1">
        <v>0</v>
      </c>
      <c r="C29" s="1">
        <v>826.2</v>
      </c>
      <c r="D29" s="1">
        <v>1484.325</v>
      </c>
      <c r="E29" s="1">
        <v>1739.4749999999999</v>
      </c>
      <c r="F29" s="1">
        <v>2522.86</v>
      </c>
      <c r="G29" s="1">
        <v>6572.86</v>
      </c>
      <c r="I29" s="38"/>
      <c r="J29" s="38"/>
      <c r="K29" s="38"/>
      <c r="L29" s="38"/>
      <c r="M29" s="38"/>
      <c r="N29" s="38"/>
    </row>
    <row r="30" spans="1:14" x14ac:dyDescent="0.25">
      <c r="A30" s="41" t="s">
        <v>204</v>
      </c>
      <c r="B30" s="1">
        <v>70.781279999999995</v>
      </c>
      <c r="C30" s="1">
        <v>531.860997</v>
      </c>
      <c r="D30" s="1">
        <v>584.73468133333336</v>
      </c>
      <c r="E30" s="1">
        <v>698.65232166666658</v>
      </c>
      <c r="F30" s="1">
        <v>1033.7218573333334</v>
      </c>
      <c r="G30" s="1">
        <v>2919.7511373333336</v>
      </c>
      <c r="I30" s="38"/>
      <c r="J30" s="38"/>
      <c r="K30" s="38"/>
      <c r="L30" s="38"/>
      <c r="M30" s="38"/>
      <c r="N30" s="38"/>
    </row>
    <row r="31" spans="1:14" s="40" customFormat="1" x14ac:dyDescent="0.25">
      <c r="A31" s="42" t="s">
        <v>40</v>
      </c>
      <c r="B31" s="20">
        <v>21748.885668999999</v>
      </c>
      <c r="C31" s="20">
        <v>15155.3887194</v>
      </c>
      <c r="D31" s="20">
        <v>25132.789851275</v>
      </c>
      <c r="E31" s="20">
        <v>20238.325779325001</v>
      </c>
      <c r="F31" s="20">
        <v>23775.701223460001</v>
      </c>
      <c r="G31" s="20">
        <v>106051.09124246</v>
      </c>
      <c r="I31" s="38"/>
      <c r="J31" s="38"/>
      <c r="K31" s="38"/>
      <c r="L31" s="38"/>
      <c r="M31" s="38"/>
      <c r="N31" s="38"/>
    </row>
    <row r="32" spans="1:14" x14ac:dyDescent="0.25">
      <c r="A32" s="41" t="s">
        <v>205</v>
      </c>
      <c r="B32" s="1">
        <v>21748.885668999999</v>
      </c>
      <c r="C32" s="1">
        <v>15155.3887194</v>
      </c>
      <c r="D32" s="1">
        <v>25132.789851275</v>
      </c>
      <c r="E32" s="1">
        <v>20238.325779325001</v>
      </c>
      <c r="F32" s="1">
        <v>23775.701223460001</v>
      </c>
      <c r="G32" s="1">
        <v>106051.09124246</v>
      </c>
      <c r="I32" s="38"/>
      <c r="J32" s="38"/>
      <c r="K32" s="38"/>
      <c r="L32" s="38"/>
      <c r="M32" s="38"/>
      <c r="N32" s="38"/>
    </row>
    <row r="33" spans="1:14" s="40" customFormat="1" x14ac:dyDescent="0.25">
      <c r="A33" s="42" t="s">
        <v>41</v>
      </c>
      <c r="B33" s="20">
        <v>5873.9084970000004</v>
      </c>
      <c r="C33" s="20">
        <v>6685.68</v>
      </c>
      <c r="D33" s="20">
        <v>8793.93</v>
      </c>
      <c r="E33" s="20">
        <v>7270.39</v>
      </c>
      <c r="F33" s="20">
        <v>1644.3119999999999</v>
      </c>
      <c r="G33" s="20">
        <v>30268.220496999998</v>
      </c>
      <c r="I33" s="38"/>
      <c r="J33" s="38"/>
      <c r="K33" s="38"/>
      <c r="L33" s="38"/>
      <c r="M33" s="38"/>
      <c r="N33" s="38"/>
    </row>
    <row r="34" spans="1:14" x14ac:dyDescent="0.25">
      <c r="A34" s="41" t="s">
        <v>206</v>
      </c>
      <c r="B34" s="1">
        <v>5229.308497</v>
      </c>
      <c r="C34" s="1">
        <v>5400</v>
      </c>
      <c r="D34" s="1">
        <v>7140</v>
      </c>
      <c r="E34" s="1">
        <v>5590</v>
      </c>
      <c r="F34" s="1">
        <v>1050</v>
      </c>
      <c r="G34" s="1">
        <v>24409.308497000002</v>
      </c>
      <c r="I34" s="38"/>
      <c r="J34" s="38"/>
      <c r="K34" s="38"/>
      <c r="L34" s="38"/>
      <c r="M34" s="38"/>
      <c r="N34" s="38"/>
    </row>
    <row r="35" spans="1:14" x14ac:dyDescent="0.25">
      <c r="A35" s="41" t="s">
        <v>207</v>
      </c>
      <c r="B35" s="1">
        <v>644.6</v>
      </c>
      <c r="C35" s="1">
        <v>1285.68</v>
      </c>
      <c r="D35" s="1">
        <v>1653.93</v>
      </c>
      <c r="E35" s="1">
        <v>1680.39</v>
      </c>
      <c r="F35" s="1">
        <v>594.31200000000001</v>
      </c>
      <c r="G35" s="1">
        <v>5858.9120000000003</v>
      </c>
      <c r="I35" s="38"/>
      <c r="J35" s="38"/>
      <c r="K35" s="38"/>
      <c r="L35" s="38"/>
      <c r="M35" s="38"/>
      <c r="N35" s="38"/>
    </row>
    <row r="36" spans="1:14" x14ac:dyDescent="0.25">
      <c r="F36" s="1" t="s">
        <v>4</v>
      </c>
    </row>
  </sheetData>
  <mergeCells count="2">
    <mergeCell ref="A2:G2"/>
    <mergeCell ref="A1:G1"/>
  </mergeCells>
  <pageMargins left="0.25" right="0.2" top="0.44" bottom="0.28999999999999998" header="0.3" footer="0.3"/>
  <pageSetup scale="86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G8" sqref="G8"/>
    </sheetView>
  </sheetViews>
  <sheetFormatPr baseColWidth="10" defaultRowHeight="15" x14ac:dyDescent="0.25"/>
  <cols>
    <col min="1" max="1" width="30" bestFit="1" customWidth="1"/>
    <col min="2" max="7" width="15.7109375" customWidth="1"/>
    <col min="9" max="15" width="11.42578125" style="1"/>
  </cols>
  <sheetData>
    <row r="1" spans="1:16" ht="21" x14ac:dyDescent="0.35">
      <c r="A1" s="51" t="s">
        <v>59</v>
      </c>
      <c r="B1" s="51"/>
      <c r="C1" s="51"/>
      <c r="D1" s="51"/>
      <c r="E1" s="51"/>
      <c r="F1" s="51"/>
      <c r="G1" s="51"/>
    </row>
    <row r="2" spans="1:16" x14ac:dyDescent="0.25">
      <c r="G2" s="3" t="s">
        <v>58</v>
      </c>
    </row>
    <row r="3" spans="1:16" ht="24.75" customHeight="1" x14ac:dyDescent="0.25">
      <c r="A3" s="9" t="s">
        <v>53</v>
      </c>
      <c r="B3" s="9" t="s">
        <v>60</v>
      </c>
      <c r="C3" s="9" t="s">
        <v>61</v>
      </c>
      <c r="D3" s="9" t="s">
        <v>62</v>
      </c>
      <c r="E3" s="9" t="s">
        <v>63</v>
      </c>
      <c r="F3" s="9" t="s">
        <v>64</v>
      </c>
      <c r="G3" s="9" t="s">
        <v>52</v>
      </c>
    </row>
    <row r="4" spans="1:16" x14ac:dyDescent="0.25">
      <c r="A4" s="4" t="s">
        <v>42</v>
      </c>
      <c r="B4" s="5">
        <v>872131.98387623474</v>
      </c>
      <c r="C4" s="5">
        <v>903342.41020012018</v>
      </c>
      <c r="D4" s="5">
        <v>939684.79667986534</v>
      </c>
      <c r="E4" s="5">
        <v>1015352.949747152</v>
      </c>
      <c r="F4" s="5">
        <v>812881.74354783422</v>
      </c>
      <c r="G4" s="5">
        <v>4543393.8840512084</v>
      </c>
      <c r="H4" s="25">
        <f>+Tabla7[[#This Row],[TOTAL ]]/$G$8</f>
        <v>0.46880235435899231</v>
      </c>
      <c r="I4" s="25" t="s">
        <v>4</v>
      </c>
      <c r="P4" s="1"/>
    </row>
    <row r="5" spans="1:16" x14ac:dyDescent="0.25">
      <c r="A5" s="4" t="s">
        <v>43</v>
      </c>
      <c r="B5" s="5">
        <v>183188.32427494312</v>
      </c>
      <c r="C5" s="5">
        <v>318164.3511703625</v>
      </c>
      <c r="D5" s="5">
        <v>316722.22388464666</v>
      </c>
      <c r="E5" s="5">
        <v>358613.11314871331</v>
      </c>
      <c r="F5" s="5">
        <v>336578.37330736412</v>
      </c>
      <c r="G5" s="5">
        <v>1513266.3857860297</v>
      </c>
      <c r="H5" s="25">
        <f>+Tabla7[[#This Row],[TOTAL ]]/$G$8</f>
        <v>0.1561438128706206</v>
      </c>
      <c r="I5" s="25"/>
      <c r="P5" s="1"/>
    </row>
    <row r="6" spans="1:16" x14ac:dyDescent="0.25">
      <c r="A6" s="4" t="s">
        <v>44</v>
      </c>
      <c r="B6" s="5">
        <v>737956.29698463972</v>
      </c>
      <c r="C6" s="5">
        <v>654037.29357078939</v>
      </c>
      <c r="D6" s="5">
        <v>601024.86056934914</v>
      </c>
      <c r="E6" s="5">
        <v>652177.61344272445</v>
      </c>
      <c r="F6" s="5">
        <v>392903.59282244922</v>
      </c>
      <c r="G6" s="5">
        <v>3038099.6573899533</v>
      </c>
      <c r="H6" s="25">
        <f>+Tabla7[[#This Row],[TOTAL ]]/$G$8</f>
        <v>0.3134811351402535</v>
      </c>
      <c r="I6" s="25"/>
      <c r="P6" s="1"/>
    </row>
    <row r="7" spans="1:16" x14ac:dyDescent="0.25">
      <c r="A7" s="4" t="s">
        <v>45</v>
      </c>
      <c r="B7" s="5">
        <v>112408.32864173819</v>
      </c>
      <c r="C7" s="5">
        <v>108100.84496429891</v>
      </c>
      <c r="D7" s="5">
        <v>133866.96028648101</v>
      </c>
      <c r="E7" s="5">
        <v>141713.83269210847</v>
      </c>
      <c r="F7" s="5">
        <v>100641.2896391019</v>
      </c>
      <c r="G7" s="5">
        <v>596731.25622372853</v>
      </c>
      <c r="H7" s="25">
        <f>+Tabla7[[#This Row],[TOTAL ]]/$G$8</f>
        <v>6.1572697630133531E-2</v>
      </c>
      <c r="I7" s="25"/>
      <c r="P7" s="1"/>
    </row>
    <row r="8" spans="1:16" ht="27" customHeight="1" x14ac:dyDescent="0.25">
      <c r="A8" s="10" t="s">
        <v>1</v>
      </c>
      <c r="B8" s="11">
        <f t="shared" ref="B8:G8" si="0">SUM(B4:B7)</f>
        <v>1905684.9337775558</v>
      </c>
      <c r="C8" s="11">
        <f t="shared" si="0"/>
        <v>1983644.8999055708</v>
      </c>
      <c r="D8" s="11">
        <f t="shared" si="0"/>
        <v>1991298.841420342</v>
      </c>
      <c r="E8" s="11">
        <f t="shared" si="0"/>
        <v>2167857.5090306983</v>
      </c>
      <c r="F8" s="11">
        <f t="shared" si="0"/>
        <v>1643004.9993167494</v>
      </c>
      <c r="G8" s="11">
        <f t="shared" si="0"/>
        <v>9691491.1834509205</v>
      </c>
      <c r="I8" s="25"/>
    </row>
    <row r="12" spans="1:16" x14ac:dyDescent="0.25">
      <c r="A12" s="16" t="s">
        <v>42</v>
      </c>
      <c r="B12" s="25">
        <f>+H4</f>
        <v>0.46880235435899231</v>
      </c>
    </row>
    <row r="13" spans="1:16" x14ac:dyDescent="0.25">
      <c r="A13" s="17" t="s">
        <v>43</v>
      </c>
      <c r="B13" s="25">
        <f>+H5</f>
        <v>0.1561438128706206</v>
      </c>
    </row>
    <row r="14" spans="1:16" x14ac:dyDescent="0.25">
      <c r="A14" s="16" t="s">
        <v>44</v>
      </c>
      <c r="B14" s="25">
        <f>+H6</f>
        <v>0.3134811351402535</v>
      </c>
    </row>
    <row r="15" spans="1:16" x14ac:dyDescent="0.25">
      <c r="A15" s="17" t="s">
        <v>45</v>
      </c>
      <c r="B15" s="25">
        <f>+H7</f>
        <v>6.1572697630133531E-2</v>
      </c>
    </row>
    <row r="16" spans="1:16" x14ac:dyDescent="0.25">
      <c r="B16" s="25" t="s">
        <v>4</v>
      </c>
    </row>
    <row r="40" spans="1:6" x14ac:dyDescent="0.25">
      <c r="F40" s="1" t="s">
        <v>4</v>
      </c>
    </row>
    <row r="41" spans="1:6" x14ac:dyDescent="0.25">
      <c r="A41" s="16" t="s">
        <v>42</v>
      </c>
      <c r="B41" s="24">
        <f>+G4/G8</f>
        <v>0.46880235435899231</v>
      </c>
    </row>
    <row r="42" spans="1:6" x14ac:dyDescent="0.25">
      <c r="A42" s="17" t="s">
        <v>43</v>
      </c>
      <c r="B42" s="25">
        <f>+G5/G8</f>
        <v>0.1561438128706206</v>
      </c>
    </row>
    <row r="43" spans="1:6" x14ac:dyDescent="0.25">
      <c r="A43" s="16" t="s">
        <v>44</v>
      </c>
      <c r="B43" s="25">
        <f>+G6/G8</f>
        <v>0.3134811351402535</v>
      </c>
    </row>
    <row r="44" spans="1:6" x14ac:dyDescent="0.25">
      <c r="A44" s="17" t="s">
        <v>45</v>
      </c>
      <c r="B44" s="25">
        <f>+G7/G8</f>
        <v>6.1572697630133531E-2</v>
      </c>
    </row>
  </sheetData>
  <mergeCells count="1">
    <mergeCell ref="A1:G1"/>
  </mergeCells>
  <pageMargins left="0.7" right="0.27" top="0.75" bottom="0.75" header="0.3" footer="0.3"/>
  <pageSetup scale="9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CUN 2036</vt:lpstr>
      <vt:lpstr>CUN 2036 DESAGR</vt:lpstr>
      <vt:lpstr>TEJ SOCIAL (2)</vt:lpstr>
      <vt:lpstr>TEJ SOCIAL DESG</vt:lpstr>
      <vt:lpstr>COMPET SOST. (2)</vt:lpstr>
      <vt:lpstr>COMPET SOST. DESAG</vt:lpstr>
      <vt:lpstr>INTEGRA Y GOBERN (2)</vt:lpstr>
      <vt:lpstr>INTEGRA Y GOBERN DESAGR</vt:lpstr>
      <vt:lpstr>EJES</vt:lpstr>
      <vt:lpstr>EJES Y PROGRAMAS FUENTES</vt:lpstr>
      <vt:lpstr>SECTORES</vt:lpstr>
      <vt:lpstr>ENTIDAD</vt:lpstr>
      <vt:lpstr>SOCIAL</vt:lpstr>
      <vt:lpstr>SECTORES AGRUPADO</vt:lpstr>
      <vt:lpstr>'EJES Y PROGRAMAS FUENTES'!Área_de_impresión</vt:lpstr>
      <vt:lpstr>SECTORES!Área_de_impresión</vt:lpstr>
      <vt:lpstr>'SECTORES AGRUPADO'!Área_de_impresión</vt:lpstr>
      <vt:lpstr>SOCIAL!Área_de_impresión</vt:lpstr>
      <vt:lpstr>'TEJ SOCIAL DESG'!Área_de_impresión</vt:lpstr>
      <vt:lpstr>'EJES Y PROGRAMAS FUENTES'!Títulos_a_imprimir</vt:lpstr>
      <vt:lpstr>SECTORES!Títulos_a_imprimir</vt:lpstr>
      <vt:lpstr>'SECTORES AGRUPADO'!Títulos_a_imprimir</vt:lpstr>
      <vt:lpstr>SOCIAL!Títulos_a_imprimir</vt:lpstr>
      <vt:lpstr>'TEJ SOCIAL DESG'!Títulos_a_imprimir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Anilo Martinez Varela</dc:creator>
  <cp:lastModifiedBy>Luz Stephanie Duran Wilches</cp:lastModifiedBy>
  <cp:lastPrinted>2016-05-31T14:29:34Z</cp:lastPrinted>
  <dcterms:created xsi:type="dcterms:W3CDTF">2016-04-27T15:20:49Z</dcterms:created>
  <dcterms:modified xsi:type="dcterms:W3CDTF">2017-03-09T21:27:38Z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37b809d19374462aa0ddbf5c6e4da20c</vt:lpwstr>
  </property>
</Properties>
</file>