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anchez\Documents\2019\05.Auditorias\01.Planeacion\02.PlanAuditoría\"/>
    </mc:Choice>
  </mc:AlternateContent>
  <bookViews>
    <workbookView xWindow="0" yWindow="0" windowWidth="16380" windowHeight="8190" tabRatio="727"/>
  </bookViews>
  <sheets>
    <sheet name="ProyeccionProgramaAuditoría" sheetId="1" r:id="rId1"/>
    <sheet name="Escalas" sheetId="2" r:id="rId2"/>
    <sheet name="A_1-MetasPDD" sheetId="4" r:id="rId3"/>
    <sheet name="A_2-AuditInternas" sheetId="5" r:id="rId4"/>
    <sheet name="A_3-AuditExternas" sheetId="6" r:id="rId5"/>
    <sheet name="A_4-ParticipProcesos" sheetId="7" r:id="rId6"/>
    <sheet name="A_6-Presupuesto" sheetId="3" r:id="rId7"/>
    <sheet name="P_1-RiesgoInherente" sheetId="8" state="hidden" r:id="rId8"/>
    <sheet name="P_2-AuditInternas" sheetId="9" state="hidden" r:id="rId9"/>
    <sheet name="P_3-AuditExternas" sheetId="10" state="hidden" r:id="rId10"/>
    <sheet name="P_4-EvaluacionControles" sheetId="11" state="hidden" r:id="rId11"/>
  </sheets>
  <definedNames>
    <definedName name="_xlnm._FilterDatabase" localSheetId="6" hidden="1">'A_6-Presupuesto'!$A$1:$S$28</definedName>
    <definedName name="_xlnm.Print_Area" localSheetId="0">ProyeccionProgramaAuditoría!$A$1:$G$27</definedName>
    <definedName name="Print_Area" localSheetId="1">Escalas!$A$1:$M$17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5" i="2" l="1"/>
  <c r="O44" i="2"/>
  <c r="O37" i="2"/>
  <c r="O39" i="2"/>
  <c r="O42" i="2"/>
  <c r="O41" i="2"/>
  <c r="O38" i="2"/>
  <c r="O43" i="2"/>
  <c r="O40" i="2"/>
  <c r="O29" i="2"/>
  <c r="O35" i="2"/>
  <c r="O28" i="2"/>
  <c r="O32" i="2"/>
  <c r="O36" i="2"/>
  <c r="O31" i="2"/>
  <c r="O34" i="2"/>
  <c r="O33" i="2"/>
  <c r="O26" i="2"/>
  <c r="O30" i="2"/>
  <c r="O27" i="2"/>
  <c r="O24" i="2"/>
  <c r="O25" i="2"/>
  <c r="O23" i="2"/>
  <c r="O22" i="2"/>
  <c r="O21" i="2"/>
  <c r="B29" i="10" l="1"/>
  <c r="C17" i="10" s="1"/>
  <c r="D72" i="2" s="1"/>
  <c r="H72" i="2" s="1"/>
  <c r="C25" i="10"/>
  <c r="D73" i="2" s="1"/>
  <c r="H73" i="2" s="1"/>
  <c r="C21" i="10"/>
  <c r="D52" i="2" s="1"/>
  <c r="H52" i="2" s="1"/>
  <c r="C13" i="10"/>
  <c r="D60" i="2" s="1"/>
  <c r="H60" i="2" s="1"/>
  <c r="C9" i="10"/>
  <c r="D70" i="2" s="1"/>
  <c r="H70" i="2" s="1"/>
  <c r="C5" i="10"/>
  <c r="D57" i="2" s="1"/>
  <c r="H57" i="2" s="1"/>
  <c r="D29" i="9"/>
  <c r="C29" i="9"/>
  <c r="B29" i="9"/>
  <c r="E28" i="9"/>
  <c r="E27" i="9"/>
  <c r="E26" i="9"/>
  <c r="C65" i="2" s="1"/>
  <c r="G65" i="2" s="1"/>
  <c r="E25" i="9"/>
  <c r="E24" i="9"/>
  <c r="E23" i="9"/>
  <c r="E22" i="9"/>
  <c r="C74" i="2" s="1"/>
  <c r="G74" i="2" s="1"/>
  <c r="E21" i="9"/>
  <c r="E20" i="9"/>
  <c r="E19" i="9"/>
  <c r="E18" i="9"/>
  <c r="C66" i="2" s="1"/>
  <c r="G66" i="2" s="1"/>
  <c r="E17" i="9"/>
  <c r="E16" i="9"/>
  <c r="E15" i="9"/>
  <c r="E14" i="9"/>
  <c r="E13" i="9"/>
  <c r="E12" i="9"/>
  <c r="E11" i="9"/>
  <c r="E10" i="9"/>
  <c r="E9" i="9"/>
  <c r="E8" i="9"/>
  <c r="E7" i="9"/>
  <c r="E6" i="9"/>
  <c r="C62" i="2" s="1"/>
  <c r="G62" i="2" s="1"/>
  <c r="E5" i="9"/>
  <c r="E4" i="9"/>
  <c r="E29" i="9" s="1"/>
  <c r="E178" i="8"/>
  <c r="E177" i="8"/>
  <c r="C25" i="8" s="1"/>
  <c r="E176" i="8"/>
  <c r="E175" i="8"/>
  <c r="E174" i="8"/>
  <c r="E173" i="8"/>
  <c r="C27" i="8" s="1"/>
  <c r="E172" i="8"/>
  <c r="E171" i="8"/>
  <c r="E170" i="8"/>
  <c r="E169" i="8"/>
  <c r="E168" i="8"/>
  <c r="E167" i="8"/>
  <c r="E166" i="8"/>
  <c r="E165" i="8"/>
  <c r="E164" i="8"/>
  <c r="E163" i="8"/>
  <c r="E162" i="8"/>
  <c r="E161" i="8"/>
  <c r="C24" i="8" s="1"/>
  <c r="E160" i="8"/>
  <c r="E159" i="8"/>
  <c r="E158" i="8"/>
  <c r="E157" i="8"/>
  <c r="B24" i="8" s="1"/>
  <c r="E156" i="8"/>
  <c r="E155" i="8"/>
  <c r="E154" i="8"/>
  <c r="E153" i="8"/>
  <c r="B23" i="8" s="1"/>
  <c r="D23" i="8" s="1"/>
  <c r="B70" i="2" s="1"/>
  <c r="F70" i="2" s="1"/>
  <c r="E152" i="8"/>
  <c r="E151" i="8"/>
  <c r="E150" i="8"/>
  <c r="E149" i="8"/>
  <c r="B22" i="8" s="1"/>
  <c r="D22" i="8" s="1"/>
  <c r="B60" i="2" s="1"/>
  <c r="F60" i="2" s="1"/>
  <c r="E148" i="8"/>
  <c r="E147" i="8"/>
  <c r="E146" i="8"/>
  <c r="E145" i="8"/>
  <c r="B21" i="8" s="1"/>
  <c r="D21" i="8" s="1"/>
  <c r="B64" i="2" s="1"/>
  <c r="F64" i="2" s="1"/>
  <c r="E144" i="8"/>
  <c r="E143" i="8"/>
  <c r="E142" i="8"/>
  <c r="E141" i="8"/>
  <c r="E140" i="8"/>
  <c r="E139" i="8"/>
  <c r="E138" i="8"/>
  <c r="E137" i="8"/>
  <c r="B20" i="8" s="1"/>
  <c r="D20" i="8" s="1"/>
  <c r="B57" i="2" s="1"/>
  <c r="F57" i="2" s="1"/>
  <c r="E136" i="8"/>
  <c r="E135" i="8"/>
  <c r="E134" i="8"/>
  <c r="E133" i="8"/>
  <c r="C19" i="8" s="1"/>
  <c r="E132" i="8"/>
  <c r="E131" i="8"/>
  <c r="E130" i="8"/>
  <c r="E129" i="8"/>
  <c r="E128" i="8"/>
  <c r="E127" i="8"/>
  <c r="E126" i="8"/>
  <c r="E125" i="8"/>
  <c r="B17" i="8" s="1"/>
  <c r="D17" i="8" s="1"/>
  <c r="E124" i="8"/>
  <c r="E123" i="8"/>
  <c r="E122" i="8"/>
  <c r="E121" i="8"/>
  <c r="C16" i="8" s="1"/>
  <c r="E120" i="8"/>
  <c r="E119" i="8"/>
  <c r="E118" i="8"/>
  <c r="E117" i="8"/>
  <c r="B16" i="8" s="1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B15" i="8" s="1"/>
  <c r="D15" i="8" s="1"/>
  <c r="B54" i="2" s="1"/>
  <c r="F54" i="2" s="1"/>
  <c r="E100" i="8"/>
  <c r="E99" i="8"/>
  <c r="E98" i="8"/>
  <c r="E97" i="8"/>
  <c r="C13" i="8" s="1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B13" i="8" s="1"/>
  <c r="D13" i="8" s="1"/>
  <c r="B51" i="2" s="1"/>
  <c r="F51" i="2" s="1"/>
  <c r="E80" i="8"/>
  <c r="E79" i="8"/>
  <c r="E78" i="8"/>
  <c r="E77" i="8"/>
  <c r="E76" i="8"/>
  <c r="E75" i="8"/>
  <c r="E74" i="8"/>
  <c r="E73" i="8"/>
  <c r="B12" i="8" s="1"/>
  <c r="E72" i="8"/>
  <c r="E71" i="8"/>
  <c r="E70" i="8"/>
  <c r="E69" i="8"/>
  <c r="B11" i="8" s="1"/>
  <c r="D11" i="8" s="1"/>
  <c r="B63" i="2" s="1"/>
  <c r="F63" i="2" s="1"/>
  <c r="E68" i="8"/>
  <c r="E67" i="8"/>
  <c r="E66" i="8"/>
  <c r="E65" i="8"/>
  <c r="C10" i="8" s="1"/>
  <c r="E64" i="8"/>
  <c r="E63" i="8"/>
  <c r="E62" i="8"/>
  <c r="E61" i="8"/>
  <c r="C9" i="8" s="1"/>
  <c r="E60" i="8"/>
  <c r="E59" i="8"/>
  <c r="E58" i="8"/>
  <c r="E57" i="8"/>
  <c r="B8" i="8" s="1"/>
  <c r="D8" i="8" s="1"/>
  <c r="B72" i="2" s="1"/>
  <c r="F72" i="2" s="1"/>
  <c r="E56" i="8"/>
  <c r="E55" i="8"/>
  <c r="E54" i="8"/>
  <c r="E53" i="8"/>
  <c r="B7" i="8" s="1"/>
  <c r="D7" i="8" s="1"/>
  <c r="B59" i="2" s="1"/>
  <c r="F59" i="2" s="1"/>
  <c r="E52" i="8"/>
  <c r="E51" i="8"/>
  <c r="E50" i="8"/>
  <c r="E49" i="8"/>
  <c r="B6" i="8" s="1"/>
  <c r="D6" i="8" s="1"/>
  <c r="B61" i="2" s="1"/>
  <c r="F61" i="2" s="1"/>
  <c r="E48" i="8"/>
  <c r="E47" i="8"/>
  <c r="E46" i="8"/>
  <c r="E45" i="8"/>
  <c r="C4" i="8" s="1"/>
  <c r="E44" i="8"/>
  <c r="E43" i="8"/>
  <c r="E42" i="8"/>
  <c r="E41" i="8"/>
  <c r="E40" i="8"/>
  <c r="E39" i="8"/>
  <c r="E38" i="8"/>
  <c r="E37" i="8"/>
  <c r="E36" i="8"/>
  <c r="E35" i="8"/>
  <c r="E34" i="8"/>
  <c r="E33" i="8"/>
  <c r="B3" i="8" s="1"/>
  <c r="D3" i="8" s="1"/>
  <c r="B52" i="2" s="1"/>
  <c r="F52" i="2" s="1"/>
  <c r="E32" i="8"/>
  <c r="E31" i="8"/>
  <c r="B27" i="8"/>
  <c r="C26" i="8"/>
  <c r="B26" i="8"/>
  <c r="D26" i="8" s="1"/>
  <c r="B58" i="2" s="1"/>
  <c r="F58" i="2" s="1"/>
  <c r="B25" i="8"/>
  <c r="D24" i="8"/>
  <c r="B56" i="2" s="1"/>
  <c r="F56" i="2" s="1"/>
  <c r="C23" i="8"/>
  <c r="C22" i="8"/>
  <c r="C21" i="8"/>
  <c r="C20" i="8"/>
  <c r="B19" i="8"/>
  <c r="C18" i="8"/>
  <c r="B18" i="8"/>
  <c r="D18" i="8" s="1"/>
  <c r="B69" i="2" s="1"/>
  <c r="F69" i="2" s="1"/>
  <c r="C17" i="8"/>
  <c r="D16" i="8"/>
  <c r="B62" i="2" s="1"/>
  <c r="F62" i="2" s="1"/>
  <c r="C15" i="8"/>
  <c r="C14" i="8"/>
  <c r="B14" i="8"/>
  <c r="D14" i="8" s="1"/>
  <c r="B68" i="2" s="1"/>
  <c r="F68" i="2" s="1"/>
  <c r="D12" i="8"/>
  <c r="B67" i="2" s="1"/>
  <c r="F67" i="2" s="1"/>
  <c r="C12" i="8"/>
  <c r="C11" i="8"/>
  <c r="B10" i="8"/>
  <c r="B9" i="8"/>
  <c r="D9" i="8" s="1"/>
  <c r="B65" i="2" s="1"/>
  <c r="F65" i="2" s="1"/>
  <c r="C8" i="8"/>
  <c r="C7" i="8"/>
  <c r="C6" i="8"/>
  <c r="C5" i="8"/>
  <c r="B5" i="8"/>
  <c r="D5" i="8" s="1"/>
  <c r="B71" i="2" s="1"/>
  <c r="F71" i="2" s="1"/>
  <c r="D4" i="8"/>
  <c r="B73" i="2" s="1"/>
  <c r="F73" i="2" s="1"/>
  <c r="B4" i="8"/>
  <c r="C3" i="8"/>
  <c r="F29" i="7"/>
  <c r="F28" i="7"/>
  <c r="F27" i="7"/>
  <c r="E41" i="2" s="1"/>
  <c r="L41" i="2" s="1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G3" i="7" s="1"/>
  <c r="F6" i="7"/>
  <c r="G2" i="7" s="1"/>
  <c r="H2" i="7" s="1"/>
  <c r="F5" i="7"/>
  <c r="I2" i="7"/>
  <c r="D29" i="5"/>
  <c r="C29" i="5"/>
  <c r="B29" i="5"/>
  <c r="E28" i="5"/>
  <c r="E27" i="5"/>
  <c r="E26" i="5"/>
  <c r="E25" i="5"/>
  <c r="E24" i="5"/>
  <c r="E23" i="5"/>
  <c r="C43" i="2" s="1"/>
  <c r="J43" i="2" s="1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B29" i="4"/>
  <c r="C25" i="4" s="1"/>
  <c r="B27" i="2" s="1"/>
  <c r="I27" i="2" s="1"/>
  <c r="C13" i="4"/>
  <c r="D31" i="3"/>
  <c r="E74" i="2"/>
  <c r="I74" i="2" s="1"/>
  <c r="E73" i="2"/>
  <c r="I73" i="2" s="1"/>
  <c r="C73" i="2"/>
  <c r="G73" i="2" s="1"/>
  <c r="E72" i="2"/>
  <c r="I72" i="2" s="1"/>
  <c r="C72" i="2"/>
  <c r="G72" i="2" s="1"/>
  <c r="E71" i="2"/>
  <c r="I71" i="2" s="1"/>
  <c r="C71" i="2"/>
  <c r="G71" i="2" s="1"/>
  <c r="E70" i="2"/>
  <c r="I70" i="2" s="1"/>
  <c r="C70" i="2"/>
  <c r="G70" i="2" s="1"/>
  <c r="E69" i="2"/>
  <c r="I69" i="2" s="1"/>
  <c r="C69" i="2"/>
  <c r="G69" i="2" s="1"/>
  <c r="E68" i="2"/>
  <c r="I68" i="2" s="1"/>
  <c r="C68" i="2"/>
  <c r="G68" i="2" s="1"/>
  <c r="E67" i="2"/>
  <c r="I67" i="2" s="1"/>
  <c r="C67" i="2"/>
  <c r="G67" i="2" s="1"/>
  <c r="E66" i="2"/>
  <c r="I66" i="2" s="1"/>
  <c r="E65" i="2"/>
  <c r="I65" i="2" s="1"/>
  <c r="E64" i="2"/>
  <c r="I64" i="2" s="1"/>
  <c r="C64" i="2"/>
  <c r="G64" i="2" s="1"/>
  <c r="E63" i="2"/>
  <c r="I63" i="2" s="1"/>
  <c r="C63" i="2"/>
  <c r="G63" i="2" s="1"/>
  <c r="E62" i="2"/>
  <c r="I62" i="2" s="1"/>
  <c r="E61" i="2"/>
  <c r="I61" i="2" s="1"/>
  <c r="C61" i="2"/>
  <c r="G61" i="2" s="1"/>
  <c r="E60" i="2"/>
  <c r="I60" i="2" s="1"/>
  <c r="C60" i="2"/>
  <c r="G60" i="2" s="1"/>
  <c r="E59" i="2"/>
  <c r="I59" i="2" s="1"/>
  <c r="C59" i="2"/>
  <c r="G59" i="2" s="1"/>
  <c r="E58" i="2"/>
  <c r="I58" i="2" s="1"/>
  <c r="C58" i="2"/>
  <c r="G58" i="2" s="1"/>
  <c r="E57" i="2"/>
  <c r="I57" i="2" s="1"/>
  <c r="C57" i="2"/>
  <c r="G57" i="2" s="1"/>
  <c r="E56" i="2"/>
  <c r="I56" i="2" s="1"/>
  <c r="C56" i="2"/>
  <c r="G56" i="2" s="1"/>
  <c r="E55" i="2"/>
  <c r="I55" i="2" s="1"/>
  <c r="C55" i="2"/>
  <c r="G55" i="2" s="1"/>
  <c r="E54" i="2"/>
  <c r="I54" i="2" s="1"/>
  <c r="C54" i="2"/>
  <c r="G54" i="2" s="1"/>
  <c r="E53" i="2"/>
  <c r="I53" i="2" s="1"/>
  <c r="C53" i="2"/>
  <c r="G53" i="2" s="1"/>
  <c r="B53" i="2"/>
  <c r="F53" i="2" s="1"/>
  <c r="E52" i="2"/>
  <c r="I52" i="2" s="1"/>
  <c r="C52" i="2"/>
  <c r="G52" i="2" s="1"/>
  <c r="E51" i="2"/>
  <c r="I51" i="2" s="1"/>
  <c r="C51" i="2"/>
  <c r="G51" i="2" s="1"/>
  <c r="E50" i="2"/>
  <c r="I50" i="2" s="1"/>
  <c r="C50" i="2"/>
  <c r="G50" i="2" s="1"/>
  <c r="J48" i="2"/>
  <c r="N45" i="2"/>
  <c r="M45" i="2"/>
  <c r="E45" i="2"/>
  <c r="L45" i="2" s="1"/>
  <c r="D45" i="2"/>
  <c r="K45" i="2" s="1"/>
  <c r="C45" i="2"/>
  <c r="J45" i="2" s="1"/>
  <c r="N44" i="2"/>
  <c r="M44" i="2"/>
  <c r="E44" i="2"/>
  <c r="L44" i="2" s="1"/>
  <c r="D44" i="2"/>
  <c r="K44" i="2" s="1"/>
  <c r="C44" i="2"/>
  <c r="J44" i="2" s="1"/>
  <c r="M37" i="2"/>
  <c r="G37" i="2"/>
  <c r="N37" i="2" s="1"/>
  <c r="E37" i="2"/>
  <c r="L37" i="2" s="1"/>
  <c r="D37" i="2"/>
  <c r="K37" i="2" s="1"/>
  <c r="C37" i="2"/>
  <c r="J37" i="2" s="1"/>
  <c r="M39" i="2"/>
  <c r="G39" i="2"/>
  <c r="N39" i="2" s="1"/>
  <c r="E39" i="2"/>
  <c r="L39" i="2" s="1"/>
  <c r="D39" i="2"/>
  <c r="K39" i="2" s="1"/>
  <c r="C39" i="2"/>
  <c r="J39" i="2" s="1"/>
  <c r="M42" i="2"/>
  <c r="G42" i="2"/>
  <c r="N42" i="2" s="1"/>
  <c r="E42" i="2"/>
  <c r="L42" i="2" s="1"/>
  <c r="D42" i="2"/>
  <c r="K42" i="2" s="1"/>
  <c r="C42" i="2"/>
  <c r="J42" i="2" s="1"/>
  <c r="M41" i="2"/>
  <c r="G41" i="2"/>
  <c r="N41" i="2" s="1"/>
  <c r="D41" i="2"/>
  <c r="K41" i="2" s="1"/>
  <c r="C41" i="2"/>
  <c r="J41" i="2" s="1"/>
  <c r="M38" i="2"/>
  <c r="G38" i="2"/>
  <c r="N38" i="2" s="1"/>
  <c r="E38" i="2"/>
  <c r="L38" i="2" s="1"/>
  <c r="D38" i="2"/>
  <c r="K38" i="2" s="1"/>
  <c r="C38" i="2"/>
  <c r="J38" i="2" s="1"/>
  <c r="N43" i="2"/>
  <c r="M43" i="2"/>
  <c r="G43" i="2"/>
  <c r="E43" i="2"/>
  <c r="L43" i="2" s="1"/>
  <c r="D43" i="2"/>
  <c r="K43" i="2" s="1"/>
  <c r="M40" i="2"/>
  <c r="G40" i="2"/>
  <c r="N40" i="2" s="1"/>
  <c r="E40" i="2"/>
  <c r="L40" i="2" s="1"/>
  <c r="D40" i="2"/>
  <c r="K40" i="2" s="1"/>
  <c r="M29" i="2"/>
  <c r="G29" i="2"/>
  <c r="N29" i="2" s="1"/>
  <c r="E29" i="2"/>
  <c r="L29" i="2" s="1"/>
  <c r="D29" i="2"/>
  <c r="K29" i="2" s="1"/>
  <c r="C29" i="2"/>
  <c r="J29" i="2" s="1"/>
  <c r="M35" i="2"/>
  <c r="G35" i="2"/>
  <c r="N35" i="2" s="1"/>
  <c r="E35" i="2"/>
  <c r="L35" i="2" s="1"/>
  <c r="D35" i="2"/>
  <c r="K35" i="2" s="1"/>
  <c r="C35" i="2"/>
  <c r="J35" i="2" s="1"/>
  <c r="M28" i="2"/>
  <c r="G28" i="2"/>
  <c r="N28" i="2" s="1"/>
  <c r="E28" i="2"/>
  <c r="L28" i="2" s="1"/>
  <c r="D28" i="2"/>
  <c r="K28" i="2" s="1"/>
  <c r="C28" i="2"/>
  <c r="J28" i="2" s="1"/>
  <c r="M32" i="2"/>
  <c r="G32" i="2"/>
  <c r="N32" i="2" s="1"/>
  <c r="E32" i="2"/>
  <c r="L32" i="2" s="1"/>
  <c r="D32" i="2"/>
  <c r="K32" i="2" s="1"/>
  <c r="C32" i="2"/>
  <c r="J32" i="2" s="1"/>
  <c r="M36" i="2"/>
  <c r="G36" i="2"/>
  <c r="N36" i="2" s="1"/>
  <c r="E36" i="2"/>
  <c r="L36" i="2" s="1"/>
  <c r="D36" i="2"/>
  <c r="K36" i="2" s="1"/>
  <c r="C36" i="2"/>
  <c r="J36" i="2" s="1"/>
  <c r="M31" i="2"/>
  <c r="G31" i="2"/>
  <c r="N31" i="2" s="1"/>
  <c r="E31" i="2"/>
  <c r="L31" i="2" s="1"/>
  <c r="D31" i="2"/>
  <c r="K31" i="2" s="1"/>
  <c r="C31" i="2"/>
  <c r="J31" i="2" s="1"/>
  <c r="B31" i="2"/>
  <c r="I31" i="2" s="1"/>
  <c r="P31" i="2" s="1"/>
  <c r="M34" i="2"/>
  <c r="G34" i="2"/>
  <c r="N34" i="2" s="1"/>
  <c r="E34" i="2"/>
  <c r="L34" i="2" s="1"/>
  <c r="D34" i="2"/>
  <c r="K34" i="2" s="1"/>
  <c r="C34" i="2"/>
  <c r="J34" i="2" s="1"/>
  <c r="M33" i="2"/>
  <c r="G33" i="2"/>
  <c r="N33" i="2" s="1"/>
  <c r="E33" i="2"/>
  <c r="L33" i="2" s="1"/>
  <c r="D33" i="2"/>
  <c r="K33" i="2" s="1"/>
  <c r="C33" i="2"/>
  <c r="J33" i="2" s="1"/>
  <c r="M26" i="2"/>
  <c r="G26" i="2"/>
  <c r="N26" i="2" s="1"/>
  <c r="E26" i="2"/>
  <c r="L26" i="2" s="1"/>
  <c r="D26" i="2"/>
  <c r="K26" i="2" s="1"/>
  <c r="C26" i="2"/>
  <c r="J26" i="2" s="1"/>
  <c r="M30" i="2"/>
  <c r="G30" i="2"/>
  <c r="N30" i="2" s="1"/>
  <c r="E30" i="2"/>
  <c r="L30" i="2" s="1"/>
  <c r="D30" i="2"/>
  <c r="K30" i="2" s="1"/>
  <c r="C30" i="2"/>
  <c r="J30" i="2" s="1"/>
  <c r="M27" i="2"/>
  <c r="G27" i="2"/>
  <c r="N27" i="2" s="1"/>
  <c r="E27" i="2"/>
  <c r="L27" i="2" s="1"/>
  <c r="D27" i="2"/>
  <c r="K27" i="2" s="1"/>
  <c r="C27" i="2"/>
  <c r="J27" i="2" s="1"/>
  <c r="M24" i="2"/>
  <c r="G24" i="2"/>
  <c r="N24" i="2" s="1"/>
  <c r="E24" i="2"/>
  <c r="L24" i="2" s="1"/>
  <c r="D24" i="2"/>
  <c r="K24" i="2" s="1"/>
  <c r="C24" i="2"/>
  <c r="J24" i="2" s="1"/>
  <c r="M25" i="2"/>
  <c r="G25" i="2"/>
  <c r="N25" i="2" s="1"/>
  <c r="E25" i="2"/>
  <c r="L25" i="2" s="1"/>
  <c r="D25" i="2"/>
  <c r="K25" i="2" s="1"/>
  <c r="C25" i="2"/>
  <c r="J25" i="2" s="1"/>
  <c r="M23" i="2"/>
  <c r="G23" i="2"/>
  <c r="N23" i="2" s="1"/>
  <c r="E23" i="2"/>
  <c r="L23" i="2" s="1"/>
  <c r="D23" i="2"/>
  <c r="K23" i="2" s="1"/>
  <c r="C23" i="2"/>
  <c r="J23" i="2" s="1"/>
  <c r="M22" i="2"/>
  <c r="G22" i="2"/>
  <c r="N22" i="2" s="1"/>
  <c r="E22" i="2"/>
  <c r="L22" i="2" s="1"/>
  <c r="D22" i="2"/>
  <c r="K22" i="2" s="1"/>
  <c r="C22" i="2"/>
  <c r="J22" i="2" s="1"/>
  <c r="M21" i="2"/>
  <c r="G21" i="2"/>
  <c r="N21" i="2" s="1"/>
  <c r="E21" i="2"/>
  <c r="L21" i="2" s="1"/>
  <c r="D21" i="2"/>
  <c r="K21" i="2" s="1"/>
  <c r="C21" i="2"/>
  <c r="J21" i="2" s="1"/>
  <c r="P19" i="2"/>
  <c r="J60" i="2" l="1"/>
  <c r="P27" i="2"/>
  <c r="J57" i="2"/>
  <c r="J72" i="2"/>
  <c r="J73" i="2"/>
  <c r="J52" i="2"/>
  <c r="D19" i="8"/>
  <c r="B50" i="2" s="1"/>
  <c r="F50" i="2" s="1"/>
  <c r="C17" i="4"/>
  <c r="B38" i="2" s="1"/>
  <c r="I38" i="2" s="1"/>
  <c r="P38" i="2" s="1"/>
  <c r="D10" i="8"/>
  <c r="B66" i="2" s="1"/>
  <c r="F66" i="2" s="1"/>
  <c r="D25" i="8"/>
  <c r="B55" i="2" s="1"/>
  <c r="F55" i="2" s="1"/>
  <c r="C5" i="4"/>
  <c r="B42" i="2" s="1"/>
  <c r="I42" i="2" s="1"/>
  <c r="P42" i="2" s="1"/>
  <c r="C21" i="4"/>
  <c r="B21" i="2" s="1"/>
  <c r="I21" i="2" s="1"/>
  <c r="P21" i="2" s="1"/>
  <c r="C9" i="4"/>
  <c r="B36" i="2" s="1"/>
  <c r="I36" i="2" s="1"/>
  <c r="P36" i="2" s="1"/>
  <c r="E29" i="5"/>
  <c r="C40" i="2"/>
  <c r="J40" i="2" s="1"/>
  <c r="C26" i="4"/>
  <c r="B41" i="2" s="1"/>
  <c r="I41" i="2" s="1"/>
  <c r="P41" i="2" s="1"/>
  <c r="C22" i="4"/>
  <c r="B26" i="2" s="1"/>
  <c r="I26" i="2" s="1"/>
  <c r="P26" i="2" s="1"/>
  <c r="C18" i="4"/>
  <c r="B24" i="2" s="1"/>
  <c r="I24" i="2" s="1"/>
  <c r="P24" i="2" s="1"/>
  <c r="C14" i="4"/>
  <c r="B32" i="2" s="1"/>
  <c r="I32" i="2" s="1"/>
  <c r="P32" i="2" s="1"/>
  <c r="C10" i="4"/>
  <c r="B35" i="2" s="1"/>
  <c r="I35" i="2" s="1"/>
  <c r="P35" i="2" s="1"/>
  <c r="C6" i="4"/>
  <c r="B40" i="2" s="1"/>
  <c r="I40" i="2" s="1"/>
  <c r="P40" i="2" s="1"/>
  <c r="C28" i="4"/>
  <c r="B28" i="2" s="1"/>
  <c r="I28" i="2" s="1"/>
  <c r="P28" i="2" s="1"/>
  <c r="C24" i="4"/>
  <c r="B33" i="2" s="1"/>
  <c r="I33" i="2" s="1"/>
  <c r="P33" i="2" s="1"/>
  <c r="C20" i="4"/>
  <c r="B22" i="2" s="1"/>
  <c r="I22" i="2" s="1"/>
  <c r="P22" i="2" s="1"/>
  <c r="C16" i="4"/>
  <c r="B29" i="2" s="1"/>
  <c r="I29" i="2" s="1"/>
  <c r="P29" i="2" s="1"/>
  <c r="C12" i="4"/>
  <c r="B23" i="2" s="1"/>
  <c r="I23" i="2" s="1"/>
  <c r="P23" i="2" s="1"/>
  <c r="C8" i="4"/>
  <c r="B44" i="2" s="1"/>
  <c r="I44" i="2" s="1"/>
  <c r="P44" i="2" s="1"/>
  <c r="C4" i="4"/>
  <c r="C27" i="4"/>
  <c r="B34" i="2" s="1"/>
  <c r="I34" i="2" s="1"/>
  <c r="P34" i="2" s="1"/>
  <c r="C23" i="4"/>
  <c r="B43" i="2" s="1"/>
  <c r="I43" i="2" s="1"/>
  <c r="P43" i="2" s="1"/>
  <c r="C19" i="4"/>
  <c r="B30" i="2" s="1"/>
  <c r="I30" i="2" s="1"/>
  <c r="P30" i="2" s="1"/>
  <c r="C15" i="4"/>
  <c r="B39" i="2" s="1"/>
  <c r="I39" i="2" s="1"/>
  <c r="P39" i="2" s="1"/>
  <c r="C11" i="4"/>
  <c r="B25" i="2" s="1"/>
  <c r="I25" i="2" s="1"/>
  <c r="P25" i="2" s="1"/>
  <c r="C7" i="4"/>
  <c r="B45" i="2" s="1"/>
  <c r="I45" i="2" s="1"/>
  <c r="P45" i="2" s="1"/>
  <c r="D27" i="8"/>
  <c r="B74" i="2" s="1"/>
  <c r="F74" i="2" s="1"/>
  <c r="J70" i="2"/>
  <c r="C26" i="10"/>
  <c r="D74" i="2" s="1"/>
  <c r="H74" i="2" s="1"/>
  <c r="C22" i="10"/>
  <c r="D66" i="2" s="1"/>
  <c r="H66" i="2" s="1"/>
  <c r="C18" i="10"/>
  <c r="D62" i="2" s="1"/>
  <c r="H62" i="2" s="1"/>
  <c r="J62" i="2" s="1"/>
  <c r="C14" i="10"/>
  <c r="D61" i="2" s="1"/>
  <c r="H61" i="2" s="1"/>
  <c r="J61" i="2" s="1"/>
  <c r="C10" i="10"/>
  <c r="D59" i="2" s="1"/>
  <c r="H59" i="2" s="1"/>
  <c r="J59" i="2" s="1"/>
  <c r="C6" i="10"/>
  <c r="D58" i="2" s="1"/>
  <c r="H58" i="2" s="1"/>
  <c r="J58" i="2" s="1"/>
  <c r="C28" i="10"/>
  <c r="D65" i="2" s="1"/>
  <c r="H65" i="2" s="1"/>
  <c r="J65" i="2" s="1"/>
  <c r="C24" i="10"/>
  <c r="D69" i="2" s="1"/>
  <c r="H69" i="2" s="1"/>
  <c r="J69" i="2" s="1"/>
  <c r="C20" i="10"/>
  <c r="D67" i="2" s="1"/>
  <c r="H67" i="2" s="1"/>
  <c r="J67" i="2" s="1"/>
  <c r="C16" i="10"/>
  <c r="D56" i="2" s="1"/>
  <c r="H56" i="2" s="1"/>
  <c r="J56" i="2" s="1"/>
  <c r="C12" i="10"/>
  <c r="D53" i="2" s="1"/>
  <c r="H53" i="2" s="1"/>
  <c r="J53" i="2" s="1"/>
  <c r="C8" i="10"/>
  <c r="D55" i="2" s="1"/>
  <c r="H55" i="2" s="1"/>
  <c r="C4" i="10"/>
  <c r="C27" i="10"/>
  <c r="D64" i="2" s="1"/>
  <c r="H64" i="2" s="1"/>
  <c r="J64" i="2" s="1"/>
  <c r="C23" i="10"/>
  <c r="D54" i="2" s="1"/>
  <c r="H54" i="2" s="1"/>
  <c r="J54" i="2" s="1"/>
  <c r="C19" i="10"/>
  <c r="D68" i="2" s="1"/>
  <c r="H68" i="2" s="1"/>
  <c r="J68" i="2" s="1"/>
  <c r="C15" i="10"/>
  <c r="D71" i="2" s="1"/>
  <c r="H71" i="2" s="1"/>
  <c r="J71" i="2" s="1"/>
  <c r="C11" i="10"/>
  <c r="D51" i="2" s="1"/>
  <c r="H51" i="2" s="1"/>
  <c r="J51" i="2" s="1"/>
  <c r="C7" i="10"/>
  <c r="D63" i="2" s="1"/>
  <c r="H63" i="2" s="1"/>
  <c r="J63" i="2" s="1"/>
  <c r="J66" i="2" l="1"/>
  <c r="C29" i="10"/>
  <c r="D50" i="2"/>
  <c r="H50" i="2" s="1"/>
  <c r="J50" i="2" s="1"/>
  <c r="C29" i="4"/>
  <c r="B37" i="2"/>
  <c r="I37" i="2" s="1"/>
  <c r="P37" i="2" s="1"/>
  <c r="J74" i="2"/>
  <c r="J55" i="2"/>
</calcChain>
</file>

<file path=xl/comments1.xml><?xml version="1.0" encoding="utf-8"?>
<comments xmlns="http://schemas.openxmlformats.org/spreadsheetml/2006/main">
  <authors>
    <author/>
  </authors>
  <commentList>
    <comment ref="A25" authorId="0" shapeId="0">
      <text>
        <r>
          <rPr>
            <sz val="10"/>
            <color rgb="FF000000"/>
            <rFont val="Arial"/>
          </rPr>
          <t>Incluye: 1.1. Jefatura de Gabinete y Buen Gobierno, 1.2. Secretaría Privada, 1.8. Alta Consejería para la Felicidad y el Bienestar de Cundinamarca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4" authorId="0" shapeId="0">
      <text>
        <r>
          <rPr>
            <sz val="10"/>
            <color rgb="FF000000"/>
            <rFont val="Arial"/>
          </rPr>
          <t>aplica no ordenadores</t>
        </r>
      </text>
    </comment>
    <comment ref="D8" authorId="0" shapeId="0">
      <text>
        <r>
          <rPr>
            <sz val="10"/>
            <color rgb="FF000000"/>
            <rFont val="Arial"/>
          </rPr>
          <t>Aplica no auditadas</t>
        </r>
      </text>
    </comment>
    <comment ref="G8" authorId="0" shapeId="0">
      <text>
        <r>
          <rPr>
            <sz val="10"/>
            <color rgb="FF000000"/>
            <rFont val="Arial"/>
          </rPr>
          <t>Aplica sin datos</t>
        </r>
      </text>
    </comment>
    <comment ref="A37" authorId="0" shapeId="0">
      <text>
        <r>
          <rPr>
            <sz val="10"/>
            <color rgb="FF000000"/>
            <rFont val="Arial"/>
          </rPr>
          <t>Incluye: 1.1. Jefatura de Gabinete y Buen Gobierno, 1.2. Secretaría Privada, 1.8. Alta Consejería para la Felicidad y el Bienestar de Cundinamarca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10"/>
            <color rgb="FF000000"/>
            <rFont val="Arial"/>
          </rPr>
          <t>Incluye: 1.1. Jefatura de Gabinete y Buen Gobierno, 1.2. Secretaría Privada, 1.8. Alta Consejería para la Felicidad y el Bienestar de Cundinamarca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10"/>
            <color rgb="FF000000"/>
            <rFont val="Arial"/>
          </rPr>
          <t>Incluye: 1.1. Jefatura de Gabinete y Buen Gobierno, 1.2. Secretaría Privada, 1.8. Alta Consejería para la Felicidad y el Bienestar de Cundinamarca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0"/>
            <color rgb="FF000000"/>
            <rFont val="Arial"/>
          </rPr>
          <t>Los resultados se obtuvieron del estudio realizado en diciembre de 2017 para la presentación del CCCI e informe de JCI saliente (Angela Milena Hoyos Pulido)</t>
        </r>
      </text>
    </comment>
    <comment ref="A4" authorId="0" shapeId="0">
      <text>
        <r>
          <rPr>
            <sz val="10"/>
            <color rgb="FF000000"/>
            <rFont val="Arial"/>
          </rPr>
          <t>Incluye: 1.1. Jefatura de Gabinete y Buen Gobierno, 1.2. Secretaría Privada, 1.8. Alta Consejería para la Felicidad y el Bienestar de Cundinamarca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Incluye: 1.1. Jefatura de Gabinete y Buen Gobierno, 1.2. Secretaría Privada, 1.8. Alta Consejería para la Felicidad y el Bienestar de Cundinamarca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28" authorId="0" shapeId="0">
      <text>
        <r>
          <rPr>
            <sz val="10"/>
            <color rgb="FF000000"/>
            <rFont val="Arial"/>
          </rPr>
          <t>Incluye: 1.1. Jefatura de Gabinete y Buen Gobierno, 1.2. Secretaría Privada, 1.8. Alta Consejería para la Felicidad y el Bienestar de Cundinamarca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</rPr>
          <t>G: Gestión
C: Corrupción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0"/>
            <color rgb="FF000000"/>
            <rFont val="Arial"/>
          </rPr>
          <t>Los resultados se obtuvieron del estudio realizado en diciembre de 2017 para la presentación del CCCI e informe de JCI saliente (Angela Milena Hoyos Pulido)</t>
        </r>
      </text>
    </comment>
    <comment ref="C3" authorId="0" shapeId="0">
      <text>
        <r>
          <rPr>
            <sz val="10"/>
            <color rgb="FF000000"/>
            <rFont val="Arial"/>
          </rPr>
          <t>Los resultados se obtuvieron del estudio realizado en diciembre de 2017 para la presentación del CCCI e informe de JCI saliente (Angela Milena Hoyos Pulido)</t>
        </r>
      </text>
    </comment>
  </commentList>
</comments>
</file>

<file path=xl/sharedStrings.xml><?xml version="1.0" encoding="utf-8"?>
<sst xmlns="http://schemas.openxmlformats.org/spreadsheetml/2006/main" count="1250" uniqueCount="318">
  <si>
    <t>Área</t>
  </si>
  <si>
    <t>Frecuencia</t>
  </si>
  <si>
    <t>3.3.3. Secretaría de Educación</t>
  </si>
  <si>
    <t>x</t>
  </si>
  <si>
    <t>3.3.2. Secretaría de Salud</t>
  </si>
  <si>
    <t>3.1.3. Secretaría de Hacienda</t>
  </si>
  <si>
    <t>3.1.2. Secretaría de Planeación</t>
  </si>
  <si>
    <t>3.2.1. Secretaría de Gobierno</t>
  </si>
  <si>
    <t>3.4.3. Secretaría del Ambiente</t>
  </si>
  <si>
    <t>3.3.1. Secretaría de Desarrollo e Inclusión Social</t>
  </si>
  <si>
    <t>3.3.4. Secretaría de la Mujer y Equidad de Género</t>
  </si>
  <si>
    <t>3.1.4. Secretaría de Ciencia, Tecnología e Innovación</t>
  </si>
  <si>
    <t>1.7. Unidad Administrativa Especial para la Gestión del Riesgo de Desastres</t>
  </si>
  <si>
    <t>3.4.2. Secretaría de Agricultura y Desarrollo Rural</t>
  </si>
  <si>
    <t>3.4.5. Secretaría de Hábitat y Vivienda</t>
  </si>
  <si>
    <t>3.1.5. Secretaría de Tecnologías de la Información y las Comunicaciones (TIC)</t>
  </si>
  <si>
    <t>1.4. Secretaría de Cooperación y Enlace Institucional</t>
  </si>
  <si>
    <t>3.1.1. Secretaría General</t>
  </si>
  <si>
    <t>3.5.1. Secretaría de Transporte y Movilidad</t>
  </si>
  <si>
    <t>3.4.1. Secretaría de Competitividad y Desarrollo Económico</t>
  </si>
  <si>
    <t>3.1.8. Secretaría de Integración Regional</t>
  </si>
  <si>
    <t>3.4.4. Secretaría de Minas, Energía y Gas</t>
  </si>
  <si>
    <t>1.3. Secretaría de Prensa y Comunicaciones</t>
  </si>
  <si>
    <t>3.1.6. Secretaría Jurídica</t>
  </si>
  <si>
    <t>3.1.7. Secretaría de la Función Pública</t>
  </si>
  <si>
    <t>1. Despacho del Gobernador</t>
  </si>
  <si>
    <t>1.6. Oficina de Control Interno Disciplinario</t>
  </si>
  <si>
    <t>1.5. Oficina de Control Interno</t>
  </si>
  <si>
    <t>ESCALA POR ÁREAS</t>
  </si>
  <si>
    <t>Calificación</t>
  </si>
  <si>
    <t>A.1-MetasPDD</t>
  </si>
  <si>
    <t>A.2-AuditInternas</t>
  </si>
  <si>
    <t>A.3-AuditExternas</t>
  </si>
  <si>
    <t>A.4-ParticipProcesos</t>
  </si>
  <si>
    <t>A.5-Tesorería</t>
  </si>
  <si>
    <t>A.6.Presupuesto</t>
  </si>
  <si>
    <t>A.7-PGA CC</t>
  </si>
  <si>
    <t>&gt;=</t>
  </si>
  <si>
    <t>&lt;</t>
  </si>
  <si>
    <t>NO</t>
  </si>
  <si>
    <t>SI</t>
  </si>
  <si>
    <t>ESCALA POR PROCESOS</t>
  </si>
  <si>
    <t>P.1-RiesgoInherente</t>
  </si>
  <si>
    <t>P.2-AuditInternas</t>
  </si>
  <si>
    <t>P.3-AuditExternas</t>
  </si>
  <si>
    <t>P.4-EvaluacionControles</t>
  </si>
  <si>
    <t>A.6-Tesorería</t>
  </si>
  <si>
    <t>A1</t>
  </si>
  <si>
    <t>A2</t>
  </si>
  <si>
    <t>A3</t>
  </si>
  <si>
    <t>A4</t>
  </si>
  <si>
    <t>A5</t>
  </si>
  <si>
    <t>A6</t>
  </si>
  <si>
    <t>A7</t>
  </si>
  <si>
    <t>TOTAL</t>
  </si>
  <si>
    <t>Proceso</t>
  </si>
  <si>
    <t>P1</t>
  </si>
  <si>
    <t>P2</t>
  </si>
  <si>
    <t>P3</t>
  </si>
  <si>
    <t>P4</t>
  </si>
  <si>
    <t>A3. Gestión Contractual</t>
  </si>
  <si>
    <t>M6. Promoción del Desarrollo Educativo</t>
  </si>
  <si>
    <t>E1. Direccionamiento Estratégico y Articulación Gerencial</t>
  </si>
  <si>
    <t>A1. Gestión Tecnológica</t>
  </si>
  <si>
    <t>M8. Promoción del Desarrollo de Salud</t>
  </si>
  <si>
    <t>A9. Gestión Documental</t>
  </si>
  <si>
    <t>A8. Gestión de los Ingresos</t>
  </si>
  <si>
    <t>A4. Gestión Financiera</t>
  </si>
  <si>
    <t>A10. Gestión de Recursos Físicos</t>
  </si>
  <si>
    <t>E5. Comunicaciones</t>
  </si>
  <si>
    <t>A6. Gestión del Bienestar y Desempeño del Talento Humano</t>
  </si>
  <si>
    <t>E4. Integración Regional</t>
  </si>
  <si>
    <t>M9. Atención al Ciudadano</t>
  </si>
  <si>
    <t>M4. Promoción del Transporte y la Movilidad</t>
  </si>
  <si>
    <t>A5. Gestión de Cooperación</t>
  </si>
  <si>
    <t>M2. Promoción de la Ciencia, Tecnología e Innovación</t>
  </si>
  <si>
    <t>M3. Promoción del Desarrollo Social</t>
  </si>
  <si>
    <t>M5. Fortalecimiento Territorial</t>
  </si>
  <si>
    <t>M7. Promoción de la Competitividad y Desarrollo Económico Sostenible</t>
  </si>
  <si>
    <t>A2. Gestión de la Seguridad y Salud en el Trabajo</t>
  </si>
  <si>
    <t>A7. Gestión Jurídica</t>
  </si>
  <si>
    <t>E3. Gestión de la Mejora Continua</t>
  </si>
  <si>
    <t>M1. Asistencia Técnica</t>
  </si>
  <si>
    <t>E2. Planificación del Desarrollo Institucional</t>
  </si>
  <si>
    <t>EV1. Evaluación y Seguimiento</t>
  </si>
  <si>
    <t>Columna clave</t>
  </si>
  <si>
    <t>Apro.Inicial (1)</t>
  </si>
  <si>
    <t>Modificaciones (2)</t>
  </si>
  <si>
    <t>Apro.Total (3)=(1+2)</t>
  </si>
  <si>
    <t>CDP VigAnt *Infor 4</t>
  </si>
  <si>
    <t>CDP (5)</t>
  </si>
  <si>
    <t>Total CDP (6)=(5)</t>
  </si>
  <si>
    <t>RPC vigen Actual (7)</t>
  </si>
  <si>
    <t>RPC Vig Anterior (8)</t>
  </si>
  <si>
    <t>Total RPC (9)=(7+8)</t>
  </si>
  <si>
    <t>Saldo RPC (10)</t>
  </si>
  <si>
    <t>Saldo CDP (11)</t>
  </si>
  <si>
    <t>Tot.Obligación (12)</t>
  </si>
  <si>
    <t>Tot.Pagos (13)</t>
  </si>
  <si>
    <t>Saldo Obligación(14)</t>
  </si>
  <si>
    <t>Disponible (15= 3-6)</t>
  </si>
  <si>
    <t>%Ejec.Vig (16)=(9/3)</t>
  </si>
  <si>
    <t>Anticipos (17)</t>
  </si>
  <si>
    <t>% Part</t>
  </si>
  <si>
    <t>1197.03  REGIMEN SUBSIDIADO</t>
  </si>
  <si>
    <t>1197.B   SUBCUENTA OTROS GASTOS EN SALUD</t>
  </si>
  <si>
    <t>1197.02  SUBCUENTA PREST SERV NO CUBIER</t>
  </si>
  <si>
    <t>1197.01  SUBCUENTA SALUD PUBL COLECTIVA</t>
  </si>
  <si>
    <t>La información se obtiene del archivo monitoreando suministrado por la Secretaría de Planeación en Enero de 2018</t>
  </si>
  <si>
    <t>PARTICIPACIÓN EN PROGRAMACIÓN METAS DEL PLAN DE DESARROLLO EN LA VIGENCIA 2017</t>
  </si>
  <si>
    <t>Ponderado</t>
  </si>
  <si>
    <t>% Participación</t>
  </si>
  <si>
    <t>Total Resultado</t>
  </si>
  <si>
    <t>La información se obtiene de ISOLUCION (consultada en febrero de 2018)</t>
  </si>
  <si>
    <t>RESULTADOS REPORTADOS AUDITORÍAS INTERNAS 2017 – NO INCLUYE CRITERIOS NTCGP 1000</t>
  </si>
  <si>
    <t>Auditoría Integrada</t>
  </si>
  <si>
    <t>Observación de Auditoría Integrada</t>
  </si>
  <si>
    <t>% No cumplimientos</t>
  </si>
  <si>
    <t>N/A</t>
  </si>
  <si>
    <t>No Auditada</t>
  </si>
  <si>
    <t>La información del análisis realizado para el CCCI de diciembre de 2017 (Jairo Sánchez, Adalgiza Álvarez)</t>
  </si>
  <si>
    <t>PORCENTAJE DE MEJORAMIENTO – RESULTADOS DE AUDITORÍA CONTRALORÍA CUNDINAMARCA 2013-2016</t>
  </si>
  <si>
    <t>Vigencias Auditadas</t>
  </si>
  <si>
    <t>Indicador de mejoramiento</t>
  </si>
  <si>
    <t>Sin Datos</t>
  </si>
  <si>
    <t>No Ordenador</t>
  </si>
  <si>
    <t xml:space="preserve"> </t>
  </si>
  <si>
    <t>La información se obtiene del manual de calidad, anexo 1 “ RELACIÓN DE ENTIDADES VERSUS PROCESOS”</t>
  </si>
  <si>
    <t>NIVEL DE INTEGRACIÓN EN LOS PROCESOS DEL SIGC</t>
  </si>
  <si>
    <t>max</t>
  </si>
  <si>
    <t>No participa (0)</t>
  </si>
  <si>
    <t>Cumple lineamientos</t>
  </si>
  <si>
    <t>Integra</t>
  </si>
  <si>
    <t>Lidera</t>
  </si>
  <si>
    <t>min</t>
  </si>
  <si>
    <t>Total</t>
  </si>
  <si>
    <t>La información se obtiene de los mapas de riesgo 2017</t>
  </si>
  <si>
    <t>CORRUPCIÓN</t>
  </si>
  <si>
    <t>GESTIÓN</t>
  </si>
  <si>
    <t>PROCESO</t>
  </si>
  <si>
    <t>NIVEL R. GESTIÓN</t>
  </si>
  <si>
    <t>NIVEL R. CORRUPCIÓN</t>
  </si>
  <si>
    <t>NIVEL TOTAL</t>
  </si>
  <si>
    <t>5-Baja</t>
  </si>
  <si>
    <t>1-Baja</t>
  </si>
  <si>
    <t>10-Baja</t>
  </si>
  <si>
    <t>2-Baja</t>
  </si>
  <si>
    <t>20-Moderada</t>
  </si>
  <si>
    <t>3-Moderada</t>
  </si>
  <si>
    <t>4-Alta</t>
  </si>
  <si>
    <t>5-Alta</t>
  </si>
  <si>
    <t>40-Alta</t>
  </si>
  <si>
    <t>15-Moderada</t>
  </si>
  <si>
    <t>4-Baja</t>
  </si>
  <si>
    <t>30-Alta</t>
  </si>
  <si>
    <t>6-Moderada</t>
  </si>
  <si>
    <t>60-Extrema</t>
  </si>
  <si>
    <t>8-Alta</t>
  </si>
  <si>
    <t>10-Extrema</t>
  </si>
  <si>
    <t>3-Baja</t>
  </si>
  <si>
    <t>80-Extrema</t>
  </si>
  <si>
    <t>25-Moderada</t>
  </si>
  <si>
    <t>9-Alta</t>
  </si>
  <si>
    <t>50-Alta</t>
  </si>
  <si>
    <t>12-Extrema</t>
  </si>
  <si>
    <t>100-Extrema</t>
  </si>
  <si>
    <t>15-Extrema</t>
  </si>
  <si>
    <t>4-Moderada</t>
  </si>
  <si>
    <t>12-Alta</t>
  </si>
  <si>
    <t>16-Extrema</t>
  </si>
  <si>
    <t>20-Extrema</t>
  </si>
  <si>
    <t>10-Alta</t>
  </si>
  <si>
    <t>25-Extrema</t>
  </si>
  <si>
    <t>RIESGO INHERENTE VIGENCIA 2017</t>
  </si>
  <si>
    <t>RIESGO</t>
  </si>
  <si>
    <t>TIPO RIESGO</t>
  </si>
  <si>
    <t>VALORACIÓN RI</t>
  </si>
  <si>
    <t>Valor Num</t>
  </si>
  <si>
    <t>Sobrevaloración y subvaloración de las metas</t>
  </si>
  <si>
    <t>G</t>
  </si>
  <si>
    <t>Deficiente calidad en los reportes de la ejecución del plan de desarrollo</t>
  </si>
  <si>
    <t>Desarrollo incompleto  de la ruta metodológica de Rendición de Cuentas</t>
  </si>
  <si>
    <t xml:space="preserve"> Lineamientos que no se ajusten a la formulación, seguimiento  y evaluación de política pública</t>
  </si>
  <si>
    <t>Retraso en la ejecución del ciclo de la inversión pública</t>
  </si>
  <si>
    <t>Informes fiscales y financieros con alguna información inexacta</t>
  </si>
  <si>
    <t>Retraso en la ejecución de la inversión pública</t>
  </si>
  <si>
    <t>Información no adecuada para toma de decisiones</t>
  </si>
  <si>
    <t>Emisión de un concepto sin la rigurosidad y la pertinencia técnica</t>
  </si>
  <si>
    <t>Inconsistencias de la información reportada y producida por la entidad y que da cuenta de la ejecución de los recursos de regalías</t>
  </si>
  <si>
    <t>Baja capacidad técnica en la planeación y ejecución de los proyectos de inversión financiados con recursos SGR</t>
  </si>
  <si>
    <t>Ocultar información de la gestión pública</t>
  </si>
  <si>
    <t>C</t>
  </si>
  <si>
    <t>Limitar el control social</t>
  </si>
  <si>
    <t>Estudios técnicos que no soporten adecuadamente la modernización de la organización</t>
  </si>
  <si>
    <t>Que el Sistema Integral de Gestión y Control no contribuya al mejoramiento institucional</t>
  </si>
  <si>
    <t>Falta de reconocimiento como proceso coordinador y articulador de la Integración Regional</t>
  </si>
  <si>
    <t>No continuidad en los proyectos de integración</t>
  </si>
  <si>
    <t>Que los convenios y los contratos no se ajusten a las especifiacciones tecnicas en los programas y proyectos aprobados</t>
  </si>
  <si>
    <t>Uso inadecuado o nulo de la imagen institucional</t>
  </si>
  <si>
    <t>Comunicación externa no efectiva</t>
  </si>
  <si>
    <t>Circulación de información inexacta sobre la Gobernación</t>
  </si>
  <si>
    <t>Comunicación interna no efectiva</t>
  </si>
  <si>
    <t>Recursos destinados al fortalecimiento de las capacidades de planeación de los municipios que no logren el resultado esperado</t>
  </si>
  <si>
    <t>Que el acompañamiento en la formulación de proyectos no garantice el cumplimiento de lineamientos establecidos en la Metodología General Ajustada-MGA.</t>
  </si>
  <si>
    <t>Asistencias técnicas que no sean oportunas y/o eficaces</t>
  </si>
  <si>
    <t>Que los productos entregados no se ajusten a las especificaciones técnicas definidas en los proyectos</t>
  </si>
  <si>
    <t>Que el acompañamiento y asesoria que se brinde a municipios y comunidades en la formulación de planes, programas y proyectos, no garantice el cumplimiento de los lineamientos y requisitos establecidos</t>
  </si>
  <si>
    <t>Recursos humanos, tecnicos, fisicos y financieros destinados al fortalecimiento de los programas sociales de los municipios que no logren el resultado esperado</t>
  </si>
  <si>
    <t>Que los productos y servicios recibidos por el Departamento no se ajusten a las especificaciones técnicas definidas en los programas y proyectos aprobados.</t>
  </si>
  <si>
    <t>Falla en la aplicación del procedimiento de cualquiera de los actores que intervienen en la preparación logistica para los operativos de control y vigilancia</t>
  </si>
  <si>
    <t>Gestión inoportuna o ineficiente de los tramites por parte de los tercerizados encargados de realizarlos</t>
  </si>
  <si>
    <t>Deficiencias en la Supervisión y Seguimiento de los sistemas de información relacionadas a las bases de datos (RNA, RNC, SIMIT, RNMA, RUNT, Circuelmos ®) (Actividad tercerizada).</t>
  </si>
  <si>
    <t>Programas y Proyectos  que no sean pertinentes, oportunos y eficientes</t>
  </si>
  <si>
    <t>Dilatar un trámite o servicio administrativo con el fin de obtener un beneficio particular</t>
  </si>
  <si>
    <t>No coordinar ni responder oportuna ni eficazmente las actividades para  la atencion de los eventos antropicos y naturales</t>
  </si>
  <si>
    <t>Análisis de Información del observatorio que no permita la adecuada toma de decisiones</t>
  </si>
  <si>
    <t>Recursos humanos, técnicos, físicos y financieros destinados al fortalecimiento de gobernabilidad y el territorio que no logren el resultado esperado</t>
  </si>
  <si>
    <t>Limitación a la competencia de la Gobernación en la revisión de actos administrativos municipales en virtud del control constitucional de tutela y en titulación de predios</t>
  </si>
  <si>
    <t xml:space="preserve"> Atención inoportuna en prevención de amenazas en materia de derechos humanos</t>
  </si>
  <si>
    <t xml:space="preserve">No responder oportunamente a las solicitudes de acompañamiento tecnico de las municipios.  </t>
  </si>
  <si>
    <t>Las instituciones educativas de educación formal  y educación para el Trabajo y el Desarrollo Humano que en su momento obtuvieron la licencia de funcionamiento actualmente no cumplan con los requisitos de funcionamiento.</t>
  </si>
  <si>
    <t>Falta de cobertura en los programas  para estudiantes con necesidades educativas especiales</t>
  </si>
  <si>
    <t>No poder garantizar que las niñas, niños y adolescentes en edad esocolar  ingresen al sistema educativo</t>
  </si>
  <si>
    <t>No poder garantizar el cubrimiento en su  totalidad de los estudiantes beneficiados en el programa de  alimentación escolar</t>
  </si>
  <si>
    <t>Falta de Identificación de irregularidades en el desarrollo de la visita</t>
  </si>
  <si>
    <t>Prestación del servicio educativo deficiente por falta de ejercer control a la totalidad de las I.E.D. y Privadas</t>
  </si>
  <si>
    <t>Ausencia de seguimiento a compromisos adquiridos en las I.E.D.</t>
  </si>
  <si>
    <t>Desconocimiento del impacto en el ejercicio de la Inspección y Vigilancia con fines de control</t>
  </si>
  <si>
    <t>No incluir los componentes administrativos, recursos humanos, académico, convivencia y comunidad que permita, que los resultados de las evaluaciones sean insumo para el mejoramiento continuo</t>
  </si>
  <si>
    <t>Brindar asistencia técnico pedagógicaa las IED sin tener encuenta los estandares de calidad.</t>
  </si>
  <si>
    <t>Oferta de programas de educación superior no acordes a las vocaciones productivas y los intereses de los egresados de educación media</t>
  </si>
  <si>
    <t>Programa de articulación de la educación media con la educación superior descontextualizado y sin seguimiento "in situ"</t>
  </si>
  <si>
    <t>Falta de continuidad en los proyectos para el acceso y la permanencia de la educación superior</t>
  </si>
  <si>
    <t>No poder garantizar variadas y diversas oportunidades para el acceso y la permanencia en la educación superior.</t>
  </si>
  <si>
    <t>Instituciones Educativas  Oficiales que no cumplan con la infraestructura  adecuada para la prestación del servicio educativo.</t>
  </si>
  <si>
    <t>Liquidación errada en reconocimiento y pago de la nómina</t>
  </si>
  <si>
    <t>Alteración en la nómina</t>
  </si>
  <si>
    <t>Recursos humanos, tecnicos, fisicos y financieros destinados al fortalecimiento de la competitividad, productividad y de gestión ambiental que no logren el resultado esperado.</t>
  </si>
  <si>
    <t>Que los productos y servicios recibidos por el departamento, no se ajusten a las especificaciones técnicas definidas en los programas y proyectos.</t>
  </si>
  <si>
    <t>Asistencias técnicas que no sean pertinentes, oportunas y/o eficaces</t>
  </si>
  <si>
    <t>Gestión no oportuna de los tramites realizados en la Secretaría de Salud</t>
  </si>
  <si>
    <t>Gestión no eficaz de los tramites realizados en la Secretaria de Salud</t>
  </si>
  <si>
    <t>Que las decisiones y acciones en salud no logren el impacto esperado en la población</t>
  </si>
  <si>
    <t>La Red de Prestación de Servicios no garantice la capacidad resolutiva a sus usuarios</t>
  </si>
  <si>
    <t>No identificar   los incumplimientos  normativos en IVC, relacionado con  prestación de servicios, flujo de recursos y en establecimientos farmacéuticos y tiendas naturistas</t>
  </si>
  <si>
    <t>Caducidad de procesos administrativos a prestadores de servicios de salud   y Establecimientos Farmacéuticos</t>
  </si>
  <si>
    <t>Barreras de Acceso a la prestación de servicios de salud de la Población del Departamento de Cundinamarca.</t>
  </si>
  <si>
    <t>Insuficiencia de oferta de prestadores de alta complejidad dentro de al red de Cundinamarca</t>
  </si>
  <si>
    <t>Gestión inadecuada de Medicamentos, Biológicos, y sueros</t>
  </si>
  <si>
    <t>Control inoportuno de eventos de interés en salud pública (E.I.S.P) en la notificación de los E.I.S.P</t>
  </si>
  <si>
    <t>No ejercer el control sanitario a sujetos susceptibles de inspección y vigilancia sanitaria</t>
  </si>
  <si>
    <t>Resultados no confiables   ni oportunos  emitidos por el LSP.</t>
  </si>
  <si>
    <t>No Coordinar oportuna ni adecuadamente la gestión integral del riesgo y la respuesta en salud durante las situaciones de urgencias emergencias y desastres</t>
  </si>
  <si>
    <t>Incumplimiento en la calidad de los bienes y servicios contratados con recursos regalías y Recursos SGP</t>
  </si>
  <si>
    <t>Atención al usuario que no cumpla con los requisitos y necesidades de los ciudadanos</t>
  </si>
  <si>
    <t>PQRS no atendidas en los tiempos definidos</t>
  </si>
  <si>
    <t>Canales de atención que no cubran la demanda</t>
  </si>
  <si>
    <t>Errores en la radicación y direccionamiento de los documentos</t>
  </si>
  <si>
    <t>Falencias la prestación del servicio de mesa de ayuda</t>
  </si>
  <si>
    <t>Proyectos TIC aislados y duplicados</t>
  </si>
  <si>
    <t>Sistemas de información o servicios corporativos no disponibles para la adecuada operación de la entidad</t>
  </si>
  <si>
    <t>Hardware sin condiciones óptimas de funcionamiento para la adecuada operación de la entidad</t>
  </si>
  <si>
    <t>Deficiencias en la confidencialidad, seguridad y disponibilidad de la información.</t>
  </si>
  <si>
    <t>Vinculación de independientes o proveedore sin el cumplimiento de algún requisito de ley en Riesgos Laborales</t>
  </si>
  <si>
    <t>Programas de Seguridad y Salud en el trabajo que no evidencien la reducción de  lesiones y enfermedades causadas por las condiciones de trabajo</t>
  </si>
  <si>
    <t>Adelantar la etapa precontractual soportada en documentos y/o procedimientos deficientes</t>
  </si>
  <si>
    <t>Incumplimiento al objeto y/o Obligaciones contractuales</t>
  </si>
  <si>
    <t>Dirigir o ajustar un proceso contractual para beneficio particular</t>
  </si>
  <si>
    <t>Favorecer la inadecuada ejecución contractual</t>
  </si>
  <si>
    <t>Estados financieros que no sean  veraces y pertinentes</t>
  </si>
  <si>
    <t>Incosistencias en  la información que da cuenta de la ejecución de los recursos de SGR y SGP</t>
  </si>
  <si>
    <t>Información financiera de instituciones educativas que no cumpla con las caracteristicas requeridas</t>
  </si>
  <si>
    <t>Error en el reconocimiento de hecho economico</t>
  </si>
  <si>
    <t>Contabilizacion de hechos economicos sin su respectivo soporte</t>
  </si>
  <si>
    <t>Pagos y/o giros inexactos</t>
  </si>
  <si>
    <t xml:space="preserve">Informes o conceptos  financieros del Departamento en nivel central o descentralizado,   no acertados  </t>
  </si>
  <si>
    <t>Información de cuentas por cobrar reportadas por los hospitales que no sean acordes a las cuentas por pagar de la Secretaria de Salud</t>
  </si>
  <si>
    <t>Falta de reconocimiento como proceso coordinador y articulador interinstitucional de la cooperación.</t>
  </si>
  <si>
    <t>Desistimiento de la Secretaría Técnica y/o Cooperantes para la culminación de una gestión de cooperación.</t>
  </si>
  <si>
    <t>Desempeño de los funcionarios que no permita el cumplimiento total de las funciones de las dependencias</t>
  </si>
  <si>
    <t>Prescripción de la acción disciplinaria</t>
  </si>
  <si>
    <t>Vinculación de personal sin el cumplimiento de algun requisito de ley</t>
  </si>
  <si>
    <t>Deficiencias en la gestión procesal</t>
  </si>
  <si>
    <t>Deficiencias en las actuaciones  adminstrativas</t>
  </si>
  <si>
    <t>Aplicación de normatividad no vigente</t>
  </si>
  <si>
    <t>Desacato a ordenes judiciales</t>
  </si>
  <si>
    <t>Recursos financieros insufucientes para la adecuada operación de la Gobernación</t>
  </si>
  <si>
    <t>Perdida de información y limitación en el segumiento de los procesos administrativos de cobro coactivo</t>
  </si>
  <si>
    <t>Manipular información tributaria con el fin de obtener beneficios personales</t>
  </si>
  <si>
    <t>Perdida de mercancía que la entidad aprehende por controles operativos a la ilegalidad.</t>
  </si>
  <si>
    <t>Deterioro de documentos</t>
  </si>
  <si>
    <t>Pérdida de información institucional.</t>
  </si>
  <si>
    <t>Documentos electrónicos, digitales, análogos y virtuales administrados inadecuadamente.</t>
  </si>
  <si>
    <t>Limitaciones en la prestación del servicio de transporte</t>
  </si>
  <si>
    <t>Perdida de Bienes muebles</t>
  </si>
  <si>
    <t>Pago de sanciones y multas por desactualización de bases de datos de bienes inmuebles</t>
  </si>
  <si>
    <t>No evidenciar oportuna y objetivamente eventos que puedan afectar el cumplimiento de la mision de la Gobernación</t>
  </si>
  <si>
    <t>Asesorías y acompañamientos que no aportan al mejoramiento de los procesos</t>
  </si>
  <si>
    <t>DATOS GLOBALES</t>
  </si>
  <si>
    <t>% de Hallazgos</t>
  </si>
  <si>
    <t>PORCENTAJE DE HALLAZGOS – RESULTADOS DE AUDITORÍA CONTRALORÍA CUNDINAMARCA 2016 (auditorías realizadas en 2017)</t>
  </si>
  <si>
    <t># de hallazgos comunicados en 2017</t>
  </si>
  <si>
    <t>% de hallazgos comunicados en 2017</t>
  </si>
  <si>
    <t>Los resultado se obtiene de los informes de evaluación de política y controles del mes de diciembre de 2017 (Mario Daniel Barbosa, Martha Yessenia García, Yody Magnolia García, Clara Alejandra Rico)</t>
  </si>
  <si>
    <t>% de implementación de controles</t>
  </si>
  <si>
    <t>Presencial</t>
  </si>
  <si>
    <t>No programada</t>
  </si>
  <si>
    <t>No presencial</t>
  </si>
  <si>
    <t>Rango</t>
  </si>
  <si>
    <t>Cada año</t>
  </si>
  <si>
    <t>Cada dos años</t>
  </si>
  <si>
    <t>Cada tres años</t>
  </si>
  <si>
    <t>Cada cuatro años</t>
  </si>
  <si>
    <t>=</t>
  </si>
  <si>
    <t>&lt;= 6  y &gt; 4</t>
  </si>
  <si>
    <t>&gt; 6</t>
  </si>
  <si>
    <t>&lt;= 4 y &gt; 2,5</t>
  </si>
  <si>
    <t xml:space="preserve">&lt;= 2,5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</si>
</sst>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1">
    <font>
      <sz val="11"/>
      <color rgb="FF000000"/>
      <name val="Arial"/>
    </font>
    <font>
      <sz val="10"/>
      <color rgb="FFCC0000"/>
      <name val="Arial"/>
    </font>
    <font>
      <b/>
      <sz val="11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7"/>
      <color rgb="FF000000"/>
      <name val="Arial"/>
    </font>
    <font>
      <sz val="11"/>
      <color rgb="FF000000"/>
      <name val="Calibri1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7A19A"/>
        <bgColor rgb="FFFF8080"/>
      </patternFill>
    </fill>
    <fill>
      <patternFill patternType="solid">
        <fgColor rgb="FFFFDAA2"/>
        <bgColor rgb="FFFFCCCC"/>
      </patternFill>
    </fill>
    <fill>
      <patternFill patternType="solid">
        <fgColor rgb="FFFFF9AE"/>
        <bgColor rgb="FFFFFFCC"/>
      </patternFill>
    </fill>
    <fill>
      <patternFill patternType="solid">
        <fgColor rgb="FFC2E0AE"/>
        <bgColor rgb="FFBCE4E5"/>
      </patternFill>
    </fill>
    <fill>
      <patternFill patternType="solid">
        <fgColor rgb="FFFFF200"/>
        <bgColor rgb="FFFFFF00"/>
      </patternFill>
    </fill>
    <fill>
      <patternFill patternType="solid">
        <fgColor rgb="FFBCE4E5"/>
        <bgColor rgb="FFC2E0AE"/>
      </patternFill>
    </fill>
    <fill>
      <patternFill patternType="solid">
        <fgColor rgb="FF87D1D1"/>
        <bgColor rgb="FF65C295"/>
      </patternFill>
    </fill>
    <fill>
      <patternFill patternType="solid">
        <fgColor rgb="FF00B274"/>
        <bgColor rgb="FF00AAAD"/>
      </patternFill>
    </fill>
    <fill>
      <patternFill patternType="solid">
        <fgColor rgb="FF00AAAD"/>
        <bgColor rgb="FF00B274"/>
      </patternFill>
    </fill>
    <fill>
      <patternFill patternType="solid">
        <fgColor rgb="FF72BF44"/>
        <bgColor rgb="FF89C765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66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2" fillId="7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6" borderId="0" xfId="0" applyFont="1" applyFill="1" applyAlignment="1">
      <alignment vertical="center"/>
    </xf>
    <xf numFmtId="0" fontId="0" fillId="8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10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6" fillId="0" borderId="0" xfId="0" applyNumberFormat="1" applyFont="1"/>
    <xf numFmtId="10" fontId="0" fillId="0" borderId="0" xfId="1" applyNumberFormat="1" applyFont="1"/>
    <xf numFmtId="3" fontId="0" fillId="0" borderId="0" xfId="0" applyNumberFormat="1"/>
    <xf numFmtId="0" fontId="6" fillId="0" borderId="0" xfId="0" applyFont="1"/>
    <xf numFmtId="0" fontId="0" fillId="0" borderId="0" xfId="0" applyFont="1" applyAlignment="1">
      <alignment vertical="center"/>
    </xf>
    <xf numFmtId="164" fontId="0" fillId="0" borderId="0" xfId="0" applyNumberFormat="1"/>
    <xf numFmtId="0" fontId="2" fillId="11" borderId="0" xfId="0" applyFont="1" applyFill="1" applyAlignment="1">
      <alignment horizontal="right"/>
    </xf>
    <xf numFmtId="164" fontId="2" fillId="11" borderId="0" xfId="0" applyNumberFormat="1" applyFont="1" applyFill="1" applyAlignment="1">
      <alignment horizontal="right"/>
    </xf>
    <xf numFmtId="10" fontId="2" fillId="11" borderId="0" xfId="0" applyNumberFormat="1" applyFont="1" applyFill="1" applyAlignment="1">
      <alignment horizontal="right"/>
    </xf>
    <xf numFmtId="10" fontId="0" fillId="0" borderId="0" xfId="0" applyNumberFormat="1" applyFont="1" applyAlignment="1">
      <alignment horizontal="right"/>
    </xf>
    <xf numFmtId="165" fontId="0" fillId="0" borderId="0" xfId="0" applyNumberFormat="1"/>
    <xf numFmtId="0" fontId="2" fillId="11" borderId="0" xfId="0" applyFont="1" applyFill="1" applyAlignment="1">
      <alignment horizontal="center"/>
    </xf>
    <xf numFmtId="0" fontId="8" fillId="0" borderId="0" xfId="0" applyFont="1" applyAlignment="1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9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0" fontId="0" fillId="0" borderId="0" xfId="0" applyNumberFormat="1" applyFill="1"/>
    <xf numFmtId="9" fontId="0" fillId="0" borderId="0" xfId="1" applyNumberFormat="1" applyFont="1" applyFill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0" fontId="0" fillId="0" borderId="4" xfId="0" applyNumberForma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10" fontId="0" fillId="0" borderId="4" xfId="0" applyNumberFormat="1" applyFill="1" applyBorder="1" applyAlignment="1">
      <alignment horizontal="right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right" vertical="center"/>
    </xf>
    <xf numFmtId="0" fontId="10" fillId="0" borderId="4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left"/>
    </xf>
    <xf numFmtId="0" fontId="2" fillId="12" borderId="6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10" borderId="0" xfId="0" applyFont="1" applyFill="1" applyAlignment="1">
      <alignment horizontal="center"/>
    </xf>
    <xf numFmtId="0" fontId="2" fillId="1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200"/>
      <rgbColor rgb="FFFF00FF"/>
      <rgbColor rgb="FF00FFFF"/>
      <rgbColor rgb="FF800000"/>
      <rgbColor rgb="FF006600"/>
      <rgbColor rgb="FF000080"/>
      <rgbColor rgb="FF996600"/>
      <rgbColor rgb="FF800080"/>
      <rgbColor rgb="FF00AAAD"/>
      <rgbColor rgb="FFC2E0AE"/>
      <rgbColor rgb="FF808080"/>
      <rgbColor rgb="FF9999FF"/>
      <rgbColor rgb="FF993366"/>
      <rgbColor rgb="FFFFFFCC"/>
      <rgbColor rgb="FFBCE4E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CCCC"/>
      <rgbColor rgb="FFCCFFCC"/>
      <rgbColor rgb="FFFFF9AE"/>
      <rgbColor rgb="FF87D1D1"/>
      <rgbColor rgb="FFF7A19A"/>
      <rgbColor rgb="FFCC99FF"/>
      <rgbColor rgb="FFFFDAA2"/>
      <rgbColor rgb="FF3366FF"/>
      <rgbColor rgb="FF65C295"/>
      <rgbColor rgb="FF72BF44"/>
      <rgbColor rgb="FFFFCC00"/>
      <rgbColor rgb="FFFF9900"/>
      <rgbColor rgb="FFFF6600"/>
      <rgbColor rgb="FF666699"/>
      <rgbColor rgb="FF89C765"/>
      <rgbColor rgb="FF003366"/>
      <rgbColor rgb="FF00B274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171450</xdr:colOff>
      <xdr:row>51</xdr:row>
      <xdr:rowOff>85725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285750</xdr:colOff>
      <xdr:row>52</xdr:row>
      <xdr:rowOff>19050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285750</xdr:colOff>
      <xdr:row>52</xdr:row>
      <xdr:rowOff>19050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285750</xdr:colOff>
      <xdr:row>52</xdr:row>
      <xdr:rowOff>19050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285750</xdr:colOff>
      <xdr:row>52</xdr:row>
      <xdr:rowOff>19050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238125</xdr:colOff>
      <xdr:row>52</xdr:row>
      <xdr:rowOff>85725</xdr:rowOff>
    </xdr:to>
    <xdr:sp macro="" textlink="">
      <xdr:nvSpPr>
        <xdr:cNvPr id="409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762000</xdr:colOff>
      <xdr:row>52</xdr:row>
      <xdr:rowOff>85725</xdr:rowOff>
    </xdr:to>
    <xdr:sp macro="" textlink="">
      <xdr:nvSpPr>
        <xdr:cNvPr id="512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647700</xdr:colOff>
      <xdr:row>52</xdr:row>
      <xdr:rowOff>95250</xdr:rowOff>
    </xdr:to>
    <xdr:sp macro="" textlink="">
      <xdr:nvSpPr>
        <xdr:cNvPr id="614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647700</xdr:colOff>
      <xdr:row>52</xdr:row>
      <xdr:rowOff>95250</xdr:rowOff>
    </xdr:to>
    <xdr:sp macro="" textlink="">
      <xdr:nvSpPr>
        <xdr:cNvPr id="614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409575</xdr:colOff>
      <xdr:row>52</xdr:row>
      <xdr:rowOff>85725</xdr:rowOff>
    </xdr:to>
    <xdr:sp macro="" textlink="">
      <xdr:nvSpPr>
        <xdr:cNvPr id="717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276225</xdr:colOff>
      <xdr:row>52</xdr:row>
      <xdr:rowOff>9525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104775</xdr:colOff>
      <xdr:row>52</xdr:row>
      <xdr:rowOff>76200</xdr:rowOff>
    </xdr:to>
    <xdr:sp macro="" textlink="">
      <xdr:nvSpPr>
        <xdr:cNvPr id="819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361950</xdr:colOff>
      <xdr:row>52</xdr:row>
      <xdr:rowOff>85725</xdr:rowOff>
    </xdr:to>
    <xdr:sp macro="" textlink="">
      <xdr:nvSpPr>
        <xdr:cNvPr id="922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361950</xdr:colOff>
      <xdr:row>52</xdr:row>
      <xdr:rowOff>85725</xdr:rowOff>
    </xdr:to>
    <xdr:sp macro="" textlink="">
      <xdr:nvSpPr>
        <xdr:cNvPr id="921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L27"/>
  <sheetViews>
    <sheetView tabSelected="1" zoomScaleNormal="100" workbookViewId="0">
      <selection activeCell="E16" sqref="E16"/>
    </sheetView>
  </sheetViews>
  <sheetFormatPr baseColWidth="10" defaultColWidth="9" defaultRowHeight="14.25"/>
  <cols>
    <col min="1" max="1" width="65.875" style="1" bestFit="1" customWidth="1"/>
    <col min="2" max="2" width="8.25" style="1" customWidth="1"/>
    <col min="3" max="3" width="15.375" style="1" bestFit="1" customWidth="1"/>
    <col min="4" max="7" width="4.875" style="1" bestFit="1" customWidth="1"/>
    <col min="8" max="1025" width="10.875" style="1" customWidth="1"/>
  </cols>
  <sheetData>
    <row r="1" spans="1:7 1026:1026" ht="15">
      <c r="A1" s="2"/>
      <c r="B1" s="35"/>
      <c r="C1" s="3"/>
      <c r="D1" s="4"/>
      <c r="E1" s="4"/>
      <c r="F1" s="4"/>
      <c r="G1" s="4"/>
      <c r="AML1" s="1"/>
    </row>
    <row r="2" spans="1:7 1026:1026" ht="15">
      <c r="A2" s="5" t="s">
        <v>0</v>
      </c>
      <c r="B2" s="5" t="s">
        <v>54</v>
      </c>
      <c r="C2" s="5" t="s">
        <v>1</v>
      </c>
      <c r="D2" s="5">
        <v>2018</v>
      </c>
      <c r="E2" s="5">
        <v>2019</v>
      </c>
      <c r="F2" s="5">
        <v>2020</v>
      </c>
      <c r="G2" s="5">
        <v>2021</v>
      </c>
      <c r="AML2" s="1"/>
    </row>
    <row r="3" spans="1:7 1026:1026">
      <c r="A3" s="6" t="s">
        <v>2</v>
      </c>
      <c r="B3" s="53">
        <v>9.5</v>
      </c>
      <c r="C3" s="51" t="s">
        <v>309</v>
      </c>
      <c r="D3" s="7" t="s">
        <v>3</v>
      </c>
      <c r="E3" s="7" t="s">
        <v>3</v>
      </c>
      <c r="F3" s="7" t="s">
        <v>3</v>
      </c>
      <c r="G3" s="7" t="s">
        <v>3</v>
      </c>
      <c r="AML3" s="1"/>
    </row>
    <row r="4" spans="1:7 1026:1026">
      <c r="A4" s="6" t="s">
        <v>4</v>
      </c>
      <c r="B4" s="53">
        <v>8.25</v>
      </c>
      <c r="C4" s="51" t="s">
        <v>309</v>
      </c>
      <c r="D4" s="7" t="s">
        <v>3</v>
      </c>
      <c r="E4" s="7" t="s">
        <v>3</v>
      </c>
      <c r="F4" s="7" t="s">
        <v>3</v>
      </c>
      <c r="G4" s="7" t="s">
        <v>3</v>
      </c>
      <c r="AML4" s="1"/>
    </row>
    <row r="5" spans="1:7 1026:1026">
      <c r="A5" s="6" t="s">
        <v>5</v>
      </c>
      <c r="B5" s="53">
        <v>7.125</v>
      </c>
      <c r="C5" s="51" t="s">
        <v>309</v>
      </c>
      <c r="D5" s="7" t="s">
        <v>3</v>
      </c>
      <c r="E5" s="7" t="s">
        <v>3</v>
      </c>
      <c r="F5" s="7" t="s">
        <v>3</v>
      </c>
      <c r="G5" s="7" t="s">
        <v>3</v>
      </c>
      <c r="AML5" s="1"/>
    </row>
    <row r="6" spans="1:7 1026:1026">
      <c r="A6" s="8" t="s">
        <v>7</v>
      </c>
      <c r="B6" s="53">
        <v>5.875</v>
      </c>
      <c r="C6" s="51" t="s">
        <v>310</v>
      </c>
      <c r="D6" s="7" t="s">
        <v>3</v>
      </c>
      <c r="E6" s="7"/>
      <c r="F6" s="7" t="s">
        <v>3</v>
      </c>
      <c r="G6" s="7"/>
      <c r="AML6" s="1"/>
    </row>
    <row r="7" spans="1:7 1026:1026">
      <c r="A7" s="8" t="s">
        <v>6</v>
      </c>
      <c r="B7" s="53">
        <v>5.625</v>
      </c>
      <c r="C7" s="51" t="s">
        <v>310</v>
      </c>
      <c r="D7" s="7" t="s">
        <v>3</v>
      </c>
      <c r="E7" s="7"/>
      <c r="F7" s="7" t="s">
        <v>3</v>
      </c>
      <c r="G7" s="7"/>
      <c r="AML7" s="1"/>
    </row>
    <row r="8" spans="1:7 1026:1026">
      <c r="A8" s="8" t="s">
        <v>10</v>
      </c>
      <c r="B8" s="53">
        <v>5.5</v>
      </c>
      <c r="C8" s="51" t="s">
        <v>310</v>
      </c>
      <c r="D8" s="7" t="s">
        <v>3</v>
      </c>
      <c r="E8" s="7"/>
      <c r="F8" s="7" t="s">
        <v>3</v>
      </c>
      <c r="G8" s="7"/>
      <c r="AML8" s="1"/>
    </row>
    <row r="9" spans="1:7 1026:1026">
      <c r="A9" s="8" t="s">
        <v>8</v>
      </c>
      <c r="B9" s="53">
        <v>4.375</v>
      </c>
      <c r="C9" s="51" t="s">
        <v>310</v>
      </c>
      <c r="D9" s="7" t="s">
        <v>3</v>
      </c>
      <c r="E9" s="7"/>
      <c r="F9" s="7" t="s">
        <v>3</v>
      </c>
      <c r="G9" s="7"/>
      <c r="AML9" s="1"/>
    </row>
    <row r="10" spans="1:7 1026:1026">
      <c r="A10" s="8" t="s">
        <v>18</v>
      </c>
      <c r="B10" s="53">
        <v>4.375</v>
      </c>
      <c r="C10" s="51" t="s">
        <v>310</v>
      </c>
      <c r="D10" s="7" t="s">
        <v>3</v>
      </c>
      <c r="E10" s="7"/>
      <c r="F10" s="7" t="s">
        <v>3</v>
      </c>
      <c r="G10" s="7"/>
      <c r="AML10" s="1"/>
    </row>
    <row r="11" spans="1:7 1026:1026">
      <c r="A11" s="8" t="s">
        <v>24</v>
      </c>
      <c r="B11" s="53">
        <v>4.25</v>
      </c>
      <c r="C11" s="51" t="s">
        <v>310</v>
      </c>
      <c r="D11" s="7" t="s">
        <v>3</v>
      </c>
      <c r="E11" s="7"/>
      <c r="F11" s="7" t="s">
        <v>3</v>
      </c>
      <c r="G11" s="7"/>
      <c r="AML11" s="1"/>
    </row>
    <row r="12" spans="1:7 1026:1026">
      <c r="A12" s="8" t="s">
        <v>9</v>
      </c>
      <c r="B12" s="53">
        <v>4</v>
      </c>
      <c r="C12" s="51" t="s">
        <v>311</v>
      </c>
      <c r="D12" s="7" t="s">
        <v>3</v>
      </c>
      <c r="E12" s="7"/>
      <c r="F12" s="7" t="s">
        <v>3</v>
      </c>
      <c r="G12" s="7"/>
      <c r="AML12" s="1"/>
    </row>
    <row r="13" spans="1:7 1026:1026">
      <c r="A13" s="9" t="s">
        <v>11</v>
      </c>
      <c r="B13" s="53">
        <v>3.75</v>
      </c>
      <c r="C13" s="51" t="s">
        <v>311</v>
      </c>
      <c r="D13" s="7"/>
      <c r="E13" s="7" t="s">
        <v>3</v>
      </c>
      <c r="F13" s="7"/>
      <c r="G13" s="7"/>
      <c r="AML13" s="1"/>
    </row>
    <row r="14" spans="1:7 1026:1026">
      <c r="A14" s="9" t="s">
        <v>15</v>
      </c>
      <c r="B14" s="53">
        <v>3.75</v>
      </c>
      <c r="C14" s="51" t="s">
        <v>311</v>
      </c>
      <c r="D14" s="7"/>
      <c r="E14" s="7" t="s">
        <v>3</v>
      </c>
      <c r="F14" s="7"/>
      <c r="G14" s="7"/>
      <c r="AML14" s="1"/>
    </row>
    <row r="15" spans="1:7 1026:1026">
      <c r="A15" s="9" t="s">
        <v>13</v>
      </c>
      <c r="B15" s="53">
        <v>3.375</v>
      </c>
      <c r="C15" s="51" t="s">
        <v>311</v>
      </c>
      <c r="D15" s="7"/>
      <c r="E15" s="7" t="s">
        <v>3</v>
      </c>
      <c r="F15" s="7"/>
      <c r="G15" s="7"/>
      <c r="AML15" s="1"/>
    </row>
    <row r="16" spans="1:7 1026:1026">
      <c r="A16" s="9" t="s">
        <v>14</v>
      </c>
      <c r="B16" s="53">
        <v>3.375</v>
      </c>
      <c r="C16" s="51" t="s">
        <v>311</v>
      </c>
      <c r="D16" s="7"/>
      <c r="E16" s="7" t="s">
        <v>3</v>
      </c>
      <c r="F16" s="7"/>
      <c r="G16" s="7"/>
      <c r="AML16" s="1"/>
    </row>
    <row r="17" spans="1:7 1026:1026">
      <c r="A17" s="9" t="s">
        <v>17</v>
      </c>
      <c r="B17" s="53">
        <v>3.375</v>
      </c>
      <c r="C17" s="51" t="s">
        <v>311</v>
      </c>
      <c r="D17" s="7"/>
      <c r="E17" s="7" t="s">
        <v>3</v>
      </c>
      <c r="F17" s="7"/>
      <c r="G17" s="7"/>
      <c r="AML17" s="1"/>
    </row>
    <row r="18" spans="1:7 1026:1026">
      <c r="A18" s="9" t="s">
        <v>12</v>
      </c>
      <c r="B18" s="53">
        <v>3</v>
      </c>
      <c r="C18" s="51" t="s">
        <v>311</v>
      </c>
      <c r="D18" s="7"/>
      <c r="E18" s="7" t="s">
        <v>3</v>
      </c>
      <c r="F18" s="7"/>
      <c r="G18" s="7"/>
      <c r="AML18" s="1"/>
    </row>
    <row r="19" spans="1:7 1026:1026">
      <c r="A19" s="9" t="s">
        <v>25</v>
      </c>
      <c r="B19" s="53">
        <v>3</v>
      </c>
      <c r="C19" s="51" t="s">
        <v>311</v>
      </c>
      <c r="D19" s="7"/>
      <c r="E19" s="7" t="s">
        <v>3</v>
      </c>
      <c r="F19" s="7"/>
      <c r="G19" s="7"/>
      <c r="AML19" s="1"/>
    </row>
    <row r="20" spans="1:7 1026:1026">
      <c r="A20" s="9" t="s">
        <v>20</v>
      </c>
      <c r="B20" s="53">
        <v>2.875</v>
      </c>
      <c r="C20" s="51" t="s">
        <v>311</v>
      </c>
      <c r="D20" s="7"/>
      <c r="E20" s="7" t="s">
        <v>3</v>
      </c>
      <c r="F20" s="7"/>
      <c r="G20" s="7"/>
      <c r="AML20" s="1"/>
    </row>
    <row r="21" spans="1:7 1026:1026">
      <c r="A21" s="9" t="s">
        <v>23</v>
      </c>
      <c r="B21" s="53">
        <v>2.75</v>
      </c>
      <c r="C21" s="51" t="s">
        <v>311</v>
      </c>
      <c r="D21" s="7"/>
      <c r="E21" s="7" t="s">
        <v>3</v>
      </c>
      <c r="F21" s="7"/>
      <c r="G21" s="7"/>
      <c r="AML21" s="1"/>
    </row>
    <row r="22" spans="1:7 1026:1026">
      <c r="A22" s="9" t="s">
        <v>16</v>
      </c>
      <c r="B22" s="53">
        <v>2.5</v>
      </c>
      <c r="C22" s="51" t="s">
        <v>312</v>
      </c>
      <c r="D22" s="7"/>
      <c r="E22" s="7" t="s">
        <v>3</v>
      </c>
      <c r="F22" s="7"/>
      <c r="G22" s="7"/>
      <c r="AML22" s="1"/>
    </row>
    <row r="23" spans="1:7 1026:1026">
      <c r="A23" s="10" t="s">
        <v>21</v>
      </c>
      <c r="B23" s="53">
        <v>2.125</v>
      </c>
      <c r="C23" s="51" t="s">
        <v>312</v>
      </c>
      <c r="D23" s="7"/>
      <c r="E23" s="7"/>
      <c r="F23" s="7"/>
      <c r="G23" s="7" t="s">
        <v>3</v>
      </c>
      <c r="AML23" s="1"/>
    </row>
    <row r="24" spans="1:7 1026:1026">
      <c r="A24" s="10" t="s">
        <v>22</v>
      </c>
      <c r="B24" s="53">
        <v>2</v>
      </c>
      <c r="C24" s="51" t="s">
        <v>312</v>
      </c>
      <c r="D24" s="7"/>
      <c r="E24" s="7"/>
      <c r="F24" s="7"/>
      <c r="G24" s="7" t="s">
        <v>3</v>
      </c>
      <c r="AML24" s="1"/>
    </row>
    <row r="25" spans="1:7 1026:1026">
      <c r="A25" s="10" t="s">
        <v>19</v>
      </c>
      <c r="B25" s="53">
        <v>1.875</v>
      </c>
      <c r="C25" s="51" t="s">
        <v>312</v>
      </c>
      <c r="D25" s="7"/>
      <c r="E25" s="7"/>
      <c r="F25" s="7"/>
      <c r="G25" s="7" t="s">
        <v>3</v>
      </c>
      <c r="AML25" s="1"/>
    </row>
    <row r="26" spans="1:7 1026:1026">
      <c r="A26" s="10" t="s">
        <v>26</v>
      </c>
      <c r="B26" s="53">
        <v>0.5</v>
      </c>
      <c r="C26" s="51" t="s">
        <v>312</v>
      </c>
      <c r="D26" s="7"/>
      <c r="E26" s="7"/>
      <c r="F26" s="7" t="s">
        <v>3</v>
      </c>
    </row>
    <row r="27" spans="1:7 1026:1026">
      <c r="A27" s="10" t="s">
        <v>27</v>
      </c>
      <c r="B27" s="53">
        <v>0</v>
      </c>
      <c r="C27" s="51" t="s">
        <v>312</v>
      </c>
      <c r="D27" s="7"/>
      <c r="E27" s="7"/>
      <c r="F27" s="7" t="s">
        <v>3</v>
      </c>
    </row>
  </sheetData>
  <pageMargins left="0" right="0" top="0.13888888888888901" bottom="0.13888888888888901" header="0" footer="0"/>
  <pageSetup pageOrder="overThenDown" orientation="portrait" useFirstPageNumber="1" horizontalDpi="300" verticalDpi="300" r:id="rId1"/>
  <headerFooter>
    <oddHeader>&amp;C&amp;10&amp;A</oddHeader>
    <oddFooter>&amp;C&amp;10Página &amp;P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K29"/>
  <sheetViews>
    <sheetView zoomScaleNormal="100" zoomScalePageLayoutView="60" workbookViewId="0"/>
  </sheetViews>
  <sheetFormatPr baseColWidth="10" defaultColWidth="9" defaultRowHeight="14.25"/>
  <cols>
    <col min="1" max="1" width="34.125" style="1" customWidth="1"/>
    <col min="2" max="2" width="33" style="1" customWidth="1"/>
    <col min="3" max="3" width="31.375" style="1" customWidth="1"/>
    <col min="4" max="1025" width="10.875" style="1" customWidth="1"/>
  </cols>
  <sheetData>
    <row r="2" spans="1:3" ht="15">
      <c r="A2" s="63" t="s">
        <v>300</v>
      </c>
      <c r="B2" s="63"/>
      <c r="C2" s="63"/>
    </row>
    <row r="3" spans="1:3" ht="15">
      <c r="A3" s="12" t="s">
        <v>55</v>
      </c>
      <c r="B3" s="12" t="s">
        <v>301</v>
      </c>
      <c r="C3" s="12" t="s">
        <v>302</v>
      </c>
    </row>
    <row r="4" spans="1:3">
      <c r="A4" s="1" t="s">
        <v>60</v>
      </c>
      <c r="B4" s="33">
        <v>66</v>
      </c>
      <c r="C4" s="17">
        <f t="shared" ref="C4:C28" si="0">+B4/$B$29</f>
        <v>0.43421052631578949</v>
      </c>
    </row>
    <row r="5" spans="1:3">
      <c r="A5" s="1" t="s">
        <v>67</v>
      </c>
      <c r="B5" s="33">
        <v>22</v>
      </c>
      <c r="C5" s="17">
        <f t="shared" si="0"/>
        <v>0.14473684210526316</v>
      </c>
    </row>
    <row r="6" spans="1:3">
      <c r="A6" s="1" t="s">
        <v>68</v>
      </c>
      <c r="B6" s="33">
        <v>11</v>
      </c>
      <c r="C6" s="17">
        <f t="shared" si="0"/>
        <v>7.2368421052631582E-2</v>
      </c>
    </row>
    <row r="7" spans="1:3">
      <c r="A7" s="1" t="s">
        <v>73</v>
      </c>
      <c r="B7" s="33">
        <v>7</v>
      </c>
      <c r="C7" s="17">
        <f t="shared" si="0"/>
        <v>4.6052631578947366E-2</v>
      </c>
    </row>
    <row r="8" spans="1:3">
      <c r="A8" s="1" t="s">
        <v>65</v>
      </c>
      <c r="B8" s="33">
        <v>6</v>
      </c>
      <c r="C8" s="17">
        <f t="shared" si="0"/>
        <v>3.9473684210526314E-2</v>
      </c>
    </row>
    <row r="9" spans="1:3">
      <c r="A9" s="1" t="s">
        <v>80</v>
      </c>
      <c r="B9" s="33">
        <v>6</v>
      </c>
      <c r="C9" s="17">
        <f t="shared" si="0"/>
        <v>3.9473684210526314E-2</v>
      </c>
    </row>
    <row r="10" spans="1:3">
      <c r="A10" s="1" t="s">
        <v>69</v>
      </c>
      <c r="B10" s="33">
        <v>5</v>
      </c>
      <c r="C10" s="17">
        <f t="shared" si="0"/>
        <v>3.2894736842105261E-2</v>
      </c>
    </row>
    <row r="11" spans="1:3">
      <c r="A11" s="1" t="s">
        <v>61</v>
      </c>
      <c r="B11" s="33">
        <v>5</v>
      </c>
      <c r="C11" s="17">
        <f t="shared" si="0"/>
        <v>3.2894736842105261E-2</v>
      </c>
    </row>
    <row r="12" spans="1:3">
      <c r="A12" s="1" t="s">
        <v>63</v>
      </c>
      <c r="B12" s="33">
        <v>5</v>
      </c>
      <c r="C12" s="17">
        <f t="shared" si="0"/>
        <v>3.2894736842105261E-2</v>
      </c>
    </row>
    <row r="13" spans="1:3">
      <c r="A13" s="1" t="s">
        <v>70</v>
      </c>
      <c r="B13" s="33">
        <v>4</v>
      </c>
      <c r="C13" s="17">
        <f t="shared" si="0"/>
        <v>2.6315789473684209E-2</v>
      </c>
    </row>
    <row r="14" spans="1:3">
      <c r="A14" s="1" t="s">
        <v>71</v>
      </c>
      <c r="B14" s="33">
        <v>4</v>
      </c>
      <c r="C14" s="17">
        <f t="shared" si="0"/>
        <v>2.6315789473684209E-2</v>
      </c>
    </row>
    <row r="15" spans="1:3">
      <c r="A15" s="1" t="s">
        <v>81</v>
      </c>
      <c r="B15" s="33">
        <v>3</v>
      </c>
      <c r="C15" s="17">
        <f t="shared" si="0"/>
        <v>1.9736842105263157E-2</v>
      </c>
    </row>
    <row r="16" spans="1:3">
      <c r="A16" s="1" t="s">
        <v>66</v>
      </c>
      <c r="B16" s="33">
        <v>2</v>
      </c>
      <c r="C16" s="17">
        <f t="shared" si="0"/>
        <v>1.3157894736842105E-2</v>
      </c>
    </row>
    <row r="17" spans="1:3">
      <c r="A17" s="1" t="s">
        <v>82</v>
      </c>
      <c r="B17" s="33">
        <v>2</v>
      </c>
      <c r="C17" s="17">
        <f t="shared" si="0"/>
        <v>1.3157894736842105E-2</v>
      </c>
    </row>
    <row r="18" spans="1:3">
      <c r="A18" s="1" t="s">
        <v>72</v>
      </c>
      <c r="B18" s="33">
        <v>2</v>
      </c>
      <c r="C18" s="17">
        <f t="shared" si="0"/>
        <v>1.3157894736842105E-2</v>
      </c>
    </row>
    <row r="19" spans="1:3">
      <c r="A19" s="1" t="s">
        <v>78</v>
      </c>
      <c r="B19" s="33">
        <v>1</v>
      </c>
      <c r="C19" s="17">
        <f t="shared" si="0"/>
        <v>6.5789473684210523E-3</v>
      </c>
    </row>
    <row r="20" spans="1:3">
      <c r="A20" s="1" t="s">
        <v>77</v>
      </c>
      <c r="B20" s="33">
        <v>1</v>
      </c>
      <c r="C20" s="17">
        <f t="shared" si="0"/>
        <v>6.5789473684210523E-3</v>
      </c>
    </row>
    <row r="21" spans="1:3">
      <c r="A21" s="1" t="s">
        <v>62</v>
      </c>
      <c r="B21" s="33">
        <v>0</v>
      </c>
      <c r="C21" s="17">
        <f t="shared" si="0"/>
        <v>0</v>
      </c>
    </row>
    <row r="22" spans="1:3">
      <c r="A22" s="1" t="s">
        <v>76</v>
      </c>
      <c r="B22" s="33">
        <v>0</v>
      </c>
      <c r="C22" s="17">
        <f t="shared" si="0"/>
        <v>0</v>
      </c>
    </row>
    <row r="23" spans="1:3">
      <c r="A23" s="1" t="s">
        <v>64</v>
      </c>
      <c r="B23" s="33">
        <v>0</v>
      </c>
      <c r="C23" s="17">
        <f t="shared" si="0"/>
        <v>0</v>
      </c>
    </row>
    <row r="24" spans="1:3">
      <c r="A24" s="1" t="s">
        <v>79</v>
      </c>
      <c r="B24" s="33">
        <v>0</v>
      </c>
      <c r="C24" s="17">
        <f t="shared" si="0"/>
        <v>0</v>
      </c>
    </row>
    <row r="25" spans="1:3">
      <c r="A25" s="1" t="s">
        <v>83</v>
      </c>
      <c r="B25" s="1">
        <v>0</v>
      </c>
      <c r="C25" s="17">
        <f t="shared" si="0"/>
        <v>0</v>
      </c>
    </row>
    <row r="26" spans="1:3">
      <c r="A26" s="1" t="s">
        <v>84</v>
      </c>
      <c r="B26" s="1">
        <v>0</v>
      </c>
      <c r="C26" s="17">
        <f t="shared" si="0"/>
        <v>0</v>
      </c>
    </row>
    <row r="27" spans="1:3">
      <c r="A27" s="1" t="s">
        <v>74</v>
      </c>
      <c r="B27" s="1">
        <v>0</v>
      </c>
      <c r="C27" s="17">
        <f t="shared" si="0"/>
        <v>0</v>
      </c>
    </row>
    <row r="28" spans="1:3">
      <c r="A28" s="1" t="s">
        <v>75</v>
      </c>
      <c r="B28" s="1">
        <v>0</v>
      </c>
      <c r="C28" s="17">
        <f t="shared" si="0"/>
        <v>0</v>
      </c>
    </row>
    <row r="29" spans="1:3" ht="15">
      <c r="A29" s="27" t="s">
        <v>112</v>
      </c>
      <c r="B29" s="32">
        <f>+SUM(B4:B28)</f>
        <v>152</v>
      </c>
      <c r="C29" s="29">
        <f>+SUM(C4:C28)</f>
        <v>1.0000000000000002</v>
      </c>
    </row>
  </sheetData>
  <mergeCells count="1">
    <mergeCell ref="A2:C2"/>
  </mergeCells>
  <pageMargins left="0" right="0" top="0.13888888888888901" bottom="0.13888888888888901" header="0" footer="0"/>
  <pageSetup paperSize="75" scale="70" pageOrder="overThenDown" orientation="landscape" horizontalDpi="300" verticalDpi="300"/>
  <headerFooter>
    <oddHeader>&amp;C&amp;10&amp;A</oddHeader>
    <oddFooter>&amp;C&amp;10Página &amp;P</oddFooter>
  </headerFooter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7"/>
  <sheetViews>
    <sheetView zoomScaleNormal="100" zoomScalePageLayoutView="60" workbookViewId="0">
      <selection sqref="A1:B1"/>
    </sheetView>
  </sheetViews>
  <sheetFormatPr baseColWidth="10" defaultColWidth="9" defaultRowHeight="14.25"/>
  <cols>
    <col min="1" max="1" width="54.875" style="1" customWidth="1"/>
    <col min="2" max="2" width="29" style="1" customWidth="1"/>
    <col min="3" max="6" width="10.5" style="1" customWidth="1"/>
    <col min="7" max="1025" width="10.875" style="1" customWidth="1"/>
  </cols>
  <sheetData>
    <row r="1" spans="1:6" ht="21.75" customHeight="1">
      <c r="A1" s="61" t="s">
        <v>303</v>
      </c>
      <c r="B1" s="61"/>
    </row>
    <row r="2" spans="1:6" ht="15">
      <c r="A2" s="12" t="s">
        <v>139</v>
      </c>
      <c r="B2" s="12" t="s">
        <v>304</v>
      </c>
    </row>
    <row r="3" spans="1:6">
      <c r="A3" s="1" t="s">
        <v>62</v>
      </c>
      <c r="B3" s="17">
        <v>0.33</v>
      </c>
    </row>
    <row r="4" spans="1:6">
      <c r="A4" s="1" t="s">
        <v>83</v>
      </c>
      <c r="B4" s="17">
        <v>1</v>
      </c>
    </row>
    <row r="5" spans="1:6">
      <c r="A5" s="1" t="s">
        <v>81</v>
      </c>
      <c r="B5" s="17">
        <v>0.83</v>
      </c>
    </row>
    <row r="6" spans="1:6">
      <c r="A6" s="1" t="s">
        <v>71</v>
      </c>
      <c r="B6" s="17">
        <v>0</v>
      </c>
    </row>
    <row r="7" spans="1:6">
      <c r="A7" s="1" t="s">
        <v>69</v>
      </c>
      <c r="B7" s="17">
        <v>0.5</v>
      </c>
      <c r="E7" s="65"/>
      <c r="F7" s="65"/>
    </row>
    <row r="8" spans="1:6">
      <c r="A8" s="1" t="s">
        <v>82</v>
      </c>
      <c r="B8" s="17">
        <v>1</v>
      </c>
    </row>
    <row r="9" spans="1:6">
      <c r="A9" s="1" t="s">
        <v>75</v>
      </c>
      <c r="B9" s="17">
        <v>0</v>
      </c>
    </row>
    <row r="10" spans="1:6">
      <c r="A10" s="1" t="s">
        <v>76</v>
      </c>
      <c r="B10" s="17">
        <v>0.8</v>
      </c>
    </row>
    <row r="11" spans="1:6">
      <c r="A11" s="1" t="s">
        <v>73</v>
      </c>
      <c r="B11" s="17">
        <v>0.67</v>
      </c>
    </row>
    <row r="12" spans="1:6">
      <c r="A12" s="1" t="s">
        <v>77</v>
      </c>
      <c r="B12" s="17">
        <v>0.75</v>
      </c>
    </row>
    <row r="13" spans="1:6">
      <c r="A13" s="1" t="s">
        <v>61</v>
      </c>
      <c r="B13" s="17">
        <v>0.52</v>
      </c>
    </row>
    <row r="14" spans="1:6">
      <c r="A14" s="1" t="s">
        <v>78</v>
      </c>
      <c r="B14" s="17">
        <v>0.83</v>
      </c>
    </row>
    <row r="15" spans="1:6">
      <c r="A15" s="1" t="s">
        <v>64</v>
      </c>
      <c r="B15" s="17">
        <v>0.62</v>
      </c>
    </row>
    <row r="16" spans="1:6">
      <c r="A16" s="1" t="s">
        <v>72</v>
      </c>
      <c r="B16" s="17">
        <v>0.76</v>
      </c>
    </row>
    <row r="17" spans="1:2">
      <c r="A17" s="1" t="s">
        <v>63</v>
      </c>
      <c r="B17" s="17">
        <v>0.27</v>
      </c>
    </row>
    <row r="18" spans="1:2">
      <c r="A18" s="1" t="s">
        <v>79</v>
      </c>
      <c r="B18" s="17">
        <v>0.6</v>
      </c>
    </row>
    <row r="19" spans="1:2">
      <c r="A19" s="1" t="s">
        <v>60</v>
      </c>
      <c r="B19" s="17">
        <v>0.56999999999999995</v>
      </c>
    </row>
    <row r="20" spans="1:2">
      <c r="A20" s="1" t="s">
        <v>67</v>
      </c>
      <c r="B20" s="17">
        <v>0.38</v>
      </c>
    </row>
    <row r="21" spans="1:2">
      <c r="A21" s="1" t="s">
        <v>74</v>
      </c>
      <c r="B21" s="17">
        <v>0.6</v>
      </c>
    </row>
    <row r="22" spans="1:2">
      <c r="A22" s="1" t="s">
        <v>70</v>
      </c>
      <c r="B22" s="17">
        <v>0.33</v>
      </c>
    </row>
    <row r="23" spans="1:2">
      <c r="A23" s="1" t="s">
        <v>80</v>
      </c>
      <c r="B23" s="17">
        <v>0.9</v>
      </c>
    </row>
    <row r="24" spans="1:2">
      <c r="A24" s="1" t="s">
        <v>66</v>
      </c>
      <c r="B24" s="17">
        <v>0.4</v>
      </c>
    </row>
    <row r="25" spans="1:2">
      <c r="A25" s="1" t="s">
        <v>65</v>
      </c>
      <c r="B25" s="17">
        <v>0.55000000000000004</v>
      </c>
    </row>
    <row r="26" spans="1:2">
      <c r="A26" s="1" t="s">
        <v>68</v>
      </c>
      <c r="B26" s="17">
        <v>0.1</v>
      </c>
    </row>
    <row r="27" spans="1:2">
      <c r="A27" s="1" t="s">
        <v>84</v>
      </c>
      <c r="B27" s="17">
        <v>1</v>
      </c>
    </row>
  </sheetData>
  <mergeCells count="2">
    <mergeCell ref="A1:B1"/>
    <mergeCell ref="E7:F7"/>
  </mergeCells>
  <pageMargins left="0" right="0" top="0.13888888888888901" bottom="0.13888888888888901" header="0" footer="0"/>
  <pageSetup paperSize="75" scale="70" pageOrder="overThenDown" orientation="landscape" horizontalDpi="300" verticalDpi="300"/>
  <headerFooter>
    <oddHeader>&amp;C&amp;10&amp;A</oddHeader>
    <oddFooter>&amp;C&amp;10Página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4"/>
  <sheetViews>
    <sheetView zoomScale="70" zoomScaleNormal="70" workbookViewId="0">
      <selection activeCell="H20" sqref="H20"/>
    </sheetView>
  </sheetViews>
  <sheetFormatPr baseColWidth="10" defaultColWidth="9" defaultRowHeight="14.25"/>
  <cols>
    <col min="1" max="1" width="41.875" style="35" customWidth="1"/>
    <col min="2" max="2" width="13" style="35" customWidth="1"/>
    <col min="3" max="3" width="15.5" style="35" customWidth="1"/>
    <col min="4" max="4" width="16.125" style="35" customWidth="1"/>
    <col min="5" max="5" width="18.5" style="35" customWidth="1"/>
    <col min="6" max="7" width="16.25" style="35" customWidth="1"/>
    <col min="8" max="9" width="13.375" style="35" customWidth="1"/>
    <col min="10" max="10" width="14.75" style="35" customWidth="1"/>
    <col min="11" max="12" width="10.5" style="35" customWidth="1"/>
    <col min="13" max="13" width="14.125" style="35" customWidth="1"/>
    <col min="14" max="16" width="10.5" style="35" customWidth="1"/>
    <col min="17" max="17" width="13.25" style="35" bestFit="1" customWidth="1"/>
    <col min="18" max="18" width="12.625" style="35" customWidth="1"/>
    <col min="19" max="19" width="17.125" style="35" bestFit="1" customWidth="1"/>
    <col min="20" max="1025" width="10.875" style="35" customWidth="1"/>
    <col min="1026" max="16384" width="9" style="35"/>
  </cols>
  <sheetData>
    <row r="1" spans="1:13" ht="15">
      <c r="B1" s="60" t="s">
        <v>28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5">
      <c r="A2" s="60" t="s">
        <v>29</v>
      </c>
      <c r="B2" s="60" t="s">
        <v>30</v>
      </c>
      <c r="C2" s="60"/>
      <c r="D2" s="60" t="s">
        <v>31</v>
      </c>
      <c r="E2" s="60"/>
      <c r="F2" s="60" t="s">
        <v>32</v>
      </c>
      <c r="G2" s="60"/>
      <c r="H2" s="60" t="s">
        <v>33</v>
      </c>
      <c r="I2" s="60"/>
      <c r="J2" s="42" t="s">
        <v>34</v>
      </c>
      <c r="K2" s="60" t="s">
        <v>35</v>
      </c>
      <c r="L2" s="60"/>
      <c r="M2" s="42" t="s">
        <v>36</v>
      </c>
    </row>
    <row r="3" spans="1:13" ht="15">
      <c r="A3" s="60"/>
      <c r="B3" s="43" t="s">
        <v>37</v>
      </c>
      <c r="C3" s="43" t="s">
        <v>38</v>
      </c>
      <c r="D3" s="43" t="s">
        <v>37</v>
      </c>
      <c r="E3" s="43" t="s">
        <v>38</v>
      </c>
      <c r="F3" s="43" t="s">
        <v>37</v>
      </c>
      <c r="G3" s="43" t="s">
        <v>38</v>
      </c>
      <c r="H3" s="43" t="s">
        <v>37</v>
      </c>
      <c r="I3" s="43" t="s">
        <v>38</v>
      </c>
      <c r="J3" s="52" t="s">
        <v>313</v>
      </c>
      <c r="K3" s="43" t="s">
        <v>37</v>
      </c>
      <c r="L3" s="43" t="s">
        <v>38</v>
      </c>
      <c r="M3" s="52" t="s">
        <v>313</v>
      </c>
    </row>
    <row r="4" spans="1:13">
      <c r="A4" s="44">
        <v>0</v>
      </c>
      <c r="B4" s="44"/>
      <c r="C4" s="45">
        <v>0.01</v>
      </c>
      <c r="D4" s="44"/>
      <c r="E4" s="45">
        <v>0.01</v>
      </c>
      <c r="F4" s="45">
        <v>1</v>
      </c>
      <c r="G4" s="44"/>
      <c r="H4" s="44"/>
      <c r="I4" s="44">
        <v>6</v>
      </c>
      <c r="J4" s="44" t="s">
        <v>39</v>
      </c>
      <c r="K4" s="44"/>
      <c r="L4" s="45">
        <v>0.01</v>
      </c>
      <c r="M4" s="44" t="s">
        <v>306</v>
      </c>
    </row>
    <row r="5" spans="1:13">
      <c r="A5" s="44">
        <v>2.5</v>
      </c>
      <c r="B5" s="45">
        <v>0.01</v>
      </c>
      <c r="C5" s="45">
        <v>0.04</v>
      </c>
      <c r="D5" s="45">
        <v>0.01</v>
      </c>
      <c r="E5" s="45">
        <v>0.04</v>
      </c>
      <c r="F5" s="45">
        <v>0.7</v>
      </c>
      <c r="G5" s="45">
        <v>1</v>
      </c>
      <c r="H5" s="44">
        <v>6</v>
      </c>
      <c r="I5" s="44">
        <v>7</v>
      </c>
      <c r="J5" s="44"/>
      <c r="K5" s="45">
        <v>0.01</v>
      </c>
      <c r="L5" s="45">
        <v>0.04</v>
      </c>
      <c r="M5" s="44"/>
    </row>
    <row r="6" spans="1:13">
      <c r="A6" s="44">
        <v>5</v>
      </c>
      <c r="B6" s="45">
        <v>0.04</v>
      </c>
      <c r="C6" s="45">
        <v>7.0000000000000007E-2</v>
      </c>
      <c r="D6" s="45">
        <v>0.04</v>
      </c>
      <c r="E6" s="45">
        <v>7.0000000000000007E-2</v>
      </c>
      <c r="F6" s="45">
        <v>0.4</v>
      </c>
      <c r="G6" s="45">
        <v>0.7</v>
      </c>
      <c r="H6" s="44">
        <v>7</v>
      </c>
      <c r="I6" s="44">
        <v>8</v>
      </c>
      <c r="J6" s="44"/>
      <c r="K6" s="45">
        <v>0.04</v>
      </c>
      <c r="L6" s="45">
        <v>7.0000000000000007E-2</v>
      </c>
      <c r="M6" s="44" t="s">
        <v>307</v>
      </c>
    </row>
    <row r="7" spans="1:13">
      <c r="A7" s="44">
        <v>7.5</v>
      </c>
      <c r="B7" s="45">
        <v>7.0000000000000007E-2</v>
      </c>
      <c r="C7" s="45">
        <v>0.1</v>
      </c>
      <c r="D7" s="45">
        <v>7.0000000000000007E-2</v>
      </c>
      <c r="E7" s="45">
        <v>0.1</v>
      </c>
      <c r="F7" s="45">
        <v>0.1</v>
      </c>
      <c r="G7" s="45">
        <v>0.4</v>
      </c>
      <c r="H7" s="44">
        <v>8</v>
      </c>
      <c r="I7" s="44">
        <v>9</v>
      </c>
      <c r="J7" s="44"/>
      <c r="K7" s="45">
        <v>7.0000000000000007E-2</v>
      </c>
      <c r="L7" s="45">
        <v>0.1</v>
      </c>
      <c r="M7" s="44"/>
    </row>
    <row r="8" spans="1:13">
      <c r="A8" s="44">
        <v>10</v>
      </c>
      <c r="B8" s="45">
        <v>0.1</v>
      </c>
      <c r="C8" s="44"/>
      <c r="D8" s="45">
        <v>0.1</v>
      </c>
      <c r="E8" s="44"/>
      <c r="F8" s="44"/>
      <c r="G8" s="45">
        <v>0.1</v>
      </c>
      <c r="H8" s="44">
        <v>9</v>
      </c>
      <c r="I8" s="44"/>
      <c r="J8" s="44" t="s">
        <v>40</v>
      </c>
      <c r="K8" s="45">
        <v>0.1</v>
      </c>
      <c r="L8" s="44"/>
      <c r="M8" s="44" t="s">
        <v>305</v>
      </c>
    </row>
    <row r="9" spans="1:13">
      <c r="H9" s="36"/>
    </row>
    <row r="10" spans="1:13" ht="15">
      <c r="B10" s="60" t="s">
        <v>41</v>
      </c>
      <c r="C10" s="60"/>
      <c r="D10" s="60"/>
      <c r="E10" s="60"/>
      <c r="F10" s="60"/>
      <c r="G10" s="60"/>
      <c r="H10" s="60"/>
      <c r="I10" s="60"/>
    </row>
    <row r="11" spans="1:13" ht="15">
      <c r="A11" s="60" t="s">
        <v>29</v>
      </c>
      <c r="B11" s="60" t="s">
        <v>42</v>
      </c>
      <c r="C11" s="60"/>
      <c r="D11" s="60" t="s">
        <v>43</v>
      </c>
      <c r="E11" s="60"/>
      <c r="F11" s="60" t="s">
        <v>44</v>
      </c>
      <c r="G11" s="60"/>
      <c r="H11" s="60" t="s">
        <v>45</v>
      </c>
      <c r="I11" s="60"/>
    </row>
    <row r="12" spans="1:13" ht="15">
      <c r="A12" s="60"/>
      <c r="B12" s="46" t="s">
        <v>37</v>
      </c>
      <c r="C12" s="43" t="s">
        <v>38</v>
      </c>
      <c r="D12" s="43" t="s">
        <v>37</v>
      </c>
      <c r="E12" s="43" t="s">
        <v>38</v>
      </c>
      <c r="F12" s="43" t="s">
        <v>37</v>
      </c>
      <c r="G12" s="43" t="s">
        <v>38</v>
      </c>
      <c r="H12" s="43" t="s">
        <v>37</v>
      </c>
      <c r="I12" s="43" t="s">
        <v>38</v>
      </c>
    </row>
    <row r="13" spans="1:13">
      <c r="A13" s="44">
        <v>0</v>
      </c>
      <c r="B13" s="47"/>
      <c r="C13" s="47">
        <v>1</v>
      </c>
      <c r="D13" s="47"/>
      <c r="E13" s="48">
        <v>0.01</v>
      </c>
      <c r="F13" s="47"/>
      <c r="G13" s="48">
        <v>0.05</v>
      </c>
      <c r="H13" s="48">
        <v>0.95</v>
      </c>
      <c r="I13" s="48"/>
    </row>
    <row r="14" spans="1:13">
      <c r="A14" s="44">
        <v>2.5</v>
      </c>
      <c r="B14" s="47">
        <v>1</v>
      </c>
      <c r="C14" s="47">
        <v>4</v>
      </c>
      <c r="D14" s="48">
        <v>0.01</v>
      </c>
      <c r="E14" s="48">
        <v>0.1</v>
      </c>
      <c r="F14" s="48">
        <v>0.05</v>
      </c>
      <c r="G14" s="48">
        <v>0.2</v>
      </c>
      <c r="H14" s="48">
        <v>0.9</v>
      </c>
      <c r="I14" s="48">
        <v>0.95</v>
      </c>
    </row>
    <row r="15" spans="1:13">
      <c r="A15" s="44">
        <v>5</v>
      </c>
      <c r="B15" s="47">
        <v>4</v>
      </c>
      <c r="C15" s="47">
        <v>7</v>
      </c>
      <c r="D15" s="48">
        <v>0.1</v>
      </c>
      <c r="E15" s="48">
        <v>0.15</v>
      </c>
      <c r="F15" s="48">
        <v>0.2</v>
      </c>
      <c r="G15" s="48">
        <v>0.35</v>
      </c>
      <c r="H15" s="48">
        <v>0.75</v>
      </c>
      <c r="I15" s="48">
        <v>0.9</v>
      </c>
    </row>
    <row r="16" spans="1:13">
      <c r="A16" s="44">
        <v>7.5</v>
      </c>
      <c r="B16" s="47">
        <v>7</v>
      </c>
      <c r="C16" s="47">
        <v>10</v>
      </c>
      <c r="D16" s="48">
        <v>0.15</v>
      </c>
      <c r="E16" s="48">
        <v>0.2</v>
      </c>
      <c r="F16" s="48">
        <v>0.35</v>
      </c>
      <c r="G16" s="48">
        <v>0.5</v>
      </c>
      <c r="H16" s="48">
        <v>0.6</v>
      </c>
      <c r="I16" s="48">
        <v>0.75</v>
      </c>
    </row>
    <row r="17" spans="1:19">
      <c r="A17" s="44">
        <v>10</v>
      </c>
      <c r="B17" s="47">
        <v>10</v>
      </c>
      <c r="C17" s="47"/>
      <c r="D17" s="48">
        <v>0.2</v>
      </c>
      <c r="E17" s="47"/>
      <c r="F17" s="48">
        <v>0.5</v>
      </c>
      <c r="G17" s="47"/>
      <c r="H17" s="48"/>
      <c r="I17" s="48">
        <v>0.6</v>
      </c>
    </row>
    <row r="18" spans="1:19">
      <c r="K18" s="35">
        <v>15</v>
      </c>
      <c r="M18" s="35">
        <v>15</v>
      </c>
    </row>
    <row r="19" spans="1:19" ht="16.5" thickBot="1">
      <c r="I19" s="37">
        <v>0.2</v>
      </c>
      <c r="J19" s="37">
        <v>0.2</v>
      </c>
      <c r="K19" s="37">
        <v>0.15</v>
      </c>
      <c r="L19" s="37">
        <v>0</v>
      </c>
      <c r="M19" s="37">
        <v>0.15</v>
      </c>
      <c r="N19" s="37">
        <v>0.15</v>
      </c>
      <c r="O19" s="37">
        <v>0.15</v>
      </c>
      <c r="P19" s="37">
        <f>+SUM(I19:O19)</f>
        <v>1</v>
      </c>
    </row>
    <row r="20" spans="1:19" ht="15.75" thickBot="1">
      <c r="A20" s="38" t="s">
        <v>0</v>
      </c>
      <c r="B20" s="38" t="s">
        <v>30</v>
      </c>
      <c r="C20" s="38" t="s">
        <v>31</v>
      </c>
      <c r="D20" s="38" t="s">
        <v>32</v>
      </c>
      <c r="E20" s="38" t="s">
        <v>33</v>
      </c>
      <c r="F20" s="38" t="s">
        <v>34</v>
      </c>
      <c r="G20" s="38" t="s">
        <v>46</v>
      </c>
      <c r="H20" s="38" t="s">
        <v>36</v>
      </c>
      <c r="I20" s="38" t="s">
        <v>47</v>
      </c>
      <c r="J20" s="38" t="s">
        <v>48</v>
      </c>
      <c r="K20" s="38" t="s">
        <v>49</v>
      </c>
      <c r="L20" s="38" t="s">
        <v>50</v>
      </c>
      <c r="M20" s="38" t="s">
        <v>51</v>
      </c>
      <c r="N20" s="38" t="s">
        <v>52</v>
      </c>
      <c r="O20" s="38" t="s">
        <v>53</v>
      </c>
      <c r="P20" s="38" t="s">
        <v>54</v>
      </c>
      <c r="R20" s="58" t="s">
        <v>308</v>
      </c>
      <c r="S20" s="59" t="s">
        <v>1</v>
      </c>
    </row>
    <row r="21" spans="1:19">
      <c r="A21" s="34" t="s">
        <v>2</v>
      </c>
      <c r="B21" s="40">
        <f>+VLOOKUP(A21,'A_1-MetasPDD'!$A$4:$C$28,3,0)</f>
        <v>0.22650054779709736</v>
      </c>
      <c r="C21" s="40">
        <f>+VLOOKUP(A21,'A_2-AuditInternas'!$A$3:$E$28,5,0)</f>
        <v>7.1428571428571425E-2</v>
      </c>
      <c r="D21" s="40">
        <f>+VLOOKUP(A21,'A_3-AuditExternas'!$A$3:$C$28,3,0)</f>
        <v>-1.0556671449067401</v>
      </c>
      <c r="E21" s="35">
        <f>+VLOOKUP(A21,'A_4-ParticipProcesos'!$A$5:$F$29,6,0)</f>
        <v>7.6</v>
      </c>
      <c r="F21" s="39" t="s">
        <v>40</v>
      </c>
      <c r="G21" s="41">
        <f>+VLOOKUP(A21,'A_6-Presupuesto'!$A$1:$S$28,19,0)</f>
        <v>0.36973296630364899</v>
      </c>
      <c r="H21" s="50" t="s">
        <v>305</v>
      </c>
      <c r="I21" s="35">
        <f t="shared" ref="I21:I45" si="0">+IF(B21&lt;$C$4,$A$4,IF(B21&lt;$C$5,$A$5,IF(B21&lt;$C$6,$A$6,IF(B21&lt;$C$7,$A$7,$A$8))))</f>
        <v>10</v>
      </c>
      <c r="J21" s="35">
        <f t="shared" ref="J21:J45" si="1">+IF(C21&lt;$E$4,$A$4,IF(C21&lt;$E$5,$A$5,IF(C21&lt;$E$6,$A$6,IF(C21&lt;$E$7,$A$7,$A$8))))</f>
        <v>7.5</v>
      </c>
      <c r="K21" s="35">
        <f t="shared" ref="K21:K45" si="2">+IF(OR(D21&lt;$G$8,D21="Sin Datos"),$A$8,IF(D21&lt;$G$7,$A$7,IF(D21&lt;$G$6,$A$6,IF(D21&lt;$G$5,$A$5,$A$4))))</f>
        <v>10</v>
      </c>
      <c r="L21" s="35">
        <f t="shared" ref="L21:L45" si="3">+IF(E21&lt;$I$4,$A$4,IF(E21&lt;$I$5,$A$5,IF(E21&lt;$I$6,$A$6,IF(E21&lt;$I$7,$A$7,$A$8))))</f>
        <v>5</v>
      </c>
      <c r="M21" s="35">
        <f t="shared" ref="M21:M45" si="4">+IF(F21=$J$8,$A$8,$A$4)</f>
        <v>10</v>
      </c>
      <c r="N21" s="35">
        <f t="shared" ref="N21:N45" si="5">+IF(G21&lt;$L$4,$A$4,IF(G21&lt;$L$5,$A$5,IF(G21&lt;$L$6,$A$6,IF(G21&lt;$L$7,$A$7,$A$8))))</f>
        <v>10</v>
      </c>
      <c r="O21" s="35">
        <f t="shared" ref="O21:O45" si="6">+IF(H21=$M$8,$A$8,IF(H21=$M$6,$A$6,$A$4))</f>
        <v>10</v>
      </c>
      <c r="P21" s="35">
        <f t="shared" ref="P21:P45" si="7">+I21*$I$19+J21*$J$19+K21*$K$19+L21*$L$19+M21*$M$19+$N$19*N21+O21*$O$19</f>
        <v>9.5</v>
      </c>
      <c r="Q21" s="49" t="s">
        <v>309</v>
      </c>
      <c r="R21" s="56" t="s">
        <v>315</v>
      </c>
      <c r="S21" s="57" t="s">
        <v>309</v>
      </c>
    </row>
    <row r="22" spans="1:19">
      <c r="A22" s="34" t="s">
        <v>4</v>
      </c>
      <c r="B22" s="40">
        <f>+VLOOKUP(A22,'A_1-MetasPDD'!$A$4:$C$28,3,0)</f>
        <v>0.10620974250990373</v>
      </c>
      <c r="C22" s="40">
        <f>+VLOOKUP(A22,'A_2-AuditInternas'!$A$3:$E$28,5,0)</f>
        <v>5.8035714285714288E-2</v>
      </c>
      <c r="D22" s="40">
        <f>+VLOOKUP(A22,'A_3-AuditExternas'!$A$3:$C$28,3,0)</f>
        <v>0.47824302134647001</v>
      </c>
      <c r="E22" s="35">
        <f>+VLOOKUP(A22,'A_4-ParticipProcesos'!$A$5:$F$29,6,0)</f>
        <v>5.6</v>
      </c>
      <c r="F22" s="39" t="s">
        <v>40</v>
      </c>
      <c r="G22" s="41">
        <f>+VLOOKUP(A22,'A_6-Presupuesto'!$A$1:$S$28,19,0)</f>
        <v>0.16825562726225901</v>
      </c>
      <c r="H22" s="50" t="s">
        <v>305</v>
      </c>
      <c r="I22" s="35">
        <f t="shared" si="0"/>
        <v>10</v>
      </c>
      <c r="J22" s="35">
        <f t="shared" si="1"/>
        <v>5</v>
      </c>
      <c r="K22" s="35">
        <f t="shared" si="2"/>
        <v>5</v>
      </c>
      <c r="L22" s="35">
        <f t="shared" si="3"/>
        <v>0</v>
      </c>
      <c r="M22" s="35">
        <f t="shared" si="4"/>
        <v>10</v>
      </c>
      <c r="N22" s="35">
        <f t="shared" si="5"/>
        <v>10</v>
      </c>
      <c r="O22" s="35">
        <f t="shared" si="6"/>
        <v>10</v>
      </c>
      <c r="P22" s="35">
        <f t="shared" si="7"/>
        <v>8.25</v>
      </c>
      <c r="Q22" s="49" t="s">
        <v>309</v>
      </c>
      <c r="R22" s="54" t="s">
        <v>314</v>
      </c>
      <c r="S22" s="55" t="s">
        <v>310</v>
      </c>
    </row>
    <row r="23" spans="1:19">
      <c r="A23" s="34" t="s">
        <v>5</v>
      </c>
      <c r="B23" s="40">
        <f>+VLOOKUP(A23,'A_1-MetasPDD'!$A$4:$C$28,3,0)</f>
        <v>3.4108893794264827E-3</v>
      </c>
      <c r="C23" s="40">
        <f>+VLOOKUP(A23,'A_2-AuditInternas'!$A$3:$E$28,5,0)</f>
        <v>7.1428571428571425E-2</v>
      </c>
      <c r="D23" s="40">
        <f>+VLOOKUP(A23,'A_3-AuditExternas'!$A$3:$C$28,3,0)</f>
        <v>0.28888888888888897</v>
      </c>
      <c r="E23" s="35">
        <f>+VLOOKUP(A23,'A_4-ParticipProcesos'!$A$5:$F$29,6,0)</f>
        <v>7.2</v>
      </c>
      <c r="F23" s="39" t="s">
        <v>40</v>
      </c>
      <c r="G23" s="41">
        <f>+VLOOKUP(A23,'A_6-Presupuesto'!$A$1:$S$28,19,0)</f>
        <v>0.199092241465648</v>
      </c>
      <c r="H23" s="50" t="s">
        <v>305</v>
      </c>
      <c r="I23" s="35">
        <f t="shared" si="0"/>
        <v>0</v>
      </c>
      <c r="J23" s="35">
        <f t="shared" si="1"/>
        <v>7.5</v>
      </c>
      <c r="K23" s="35">
        <f t="shared" si="2"/>
        <v>7.5</v>
      </c>
      <c r="L23" s="35">
        <f t="shared" si="3"/>
        <v>5</v>
      </c>
      <c r="M23" s="35">
        <f t="shared" si="4"/>
        <v>10</v>
      </c>
      <c r="N23" s="35">
        <f t="shared" si="5"/>
        <v>10</v>
      </c>
      <c r="O23" s="35">
        <f t="shared" si="6"/>
        <v>10</v>
      </c>
      <c r="P23" s="35">
        <f t="shared" si="7"/>
        <v>7.125</v>
      </c>
      <c r="Q23" s="49" t="s">
        <v>309</v>
      </c>
      <c r="R23" s="54" t="s">
        <v>316</v>
      </c>
      <c r="S23" s="55" t="s">
        <v>311</v>
      </c>
    </row>
    <row r="24" spans="1:19">
      <c r="A24" s="34" t="s">
        <v>7</v>
      </c>
      <c r="B24" s="40">
        <f>+VLOOKUP(A24,'A_1-MetasPDD'!$A$4:$C$28,3,0)</f>
        <v>8.3790885688977371E-2</v>
      </c>
      <c r="C24" s="40">
        <f>+VLOOKUP(A24,'A_2-AuditInternas'!$A$3:$E$28,5,0)</f>
        <v>4.9107142857142856E-2</v>
      </c>
      <c r="D24" s="40">
        <f>+VLOOKUP(A24,'A_3-AuditExternas'!$A$3:$C$28,3,0)</f>
        <v>-0.96666666666666701</v>
      </c>
      <c r="E24" s="35">
        <f>+VLOOKUP(A24,'A_4-ParticipProcesos'!$A$5:$F$29,6,0)</f>
        <v>9.1999999999999993</v>
      </c>
      <c r="F24" s="39" t="s">
        <v>39</v>
      </c>
      <c r="G24" s="41">
        <f>+VLOOKUP(A24,'A_6-Presupuesto'!$A$1:$S$28,19,0)</f>
        <v>1.8174428752698101E-2</v>
      </c>
      <c r="H24" s="50" t="s">
        <v>305</v>
      </c>
      <c r="I24" s="35">
        <f t="shared" si="0"/>
        <v>7.5</v>
      </c>
      <c r="J24" s="35">
        <f t="shared" si="1"/>
        <v>5</v>
      </c>
      <c r="K24" s="35">
        <f t="shared" si="2"/>
        <v>10</v>
      </c>
      <c r="L24" s="35">
        <f t="shared" si="3"/>
        <v>10</v>
      </c>
      <c r="M24" s="35">
        <f t="shared" si="4"/>
        <v>0</v>
      </c>
      <c r="N24" s="35">
        <f t="shared" si="5"/>
        <v>2.5</v>
      </c>
      <c r="O24" s="35">
        <f t="shared" si="6"/>
        <v>10</v>
      </c>
      <c r="P24" s="35">
        <f t="shared" si="7"/>
        <v>5.875</v>
      </c>
      <c r="Q24" s="49" t="s">
        <v>310</v>
      </c>
      <c r="R24" s="54" t="s">
        <v>317</v>
      </c>
      <c r="S24" s="55" t="s">
        <v>312</v>
      </c>
    </row>
    <row r="25" spans="1:19">
      <c r="A25" s="34" t="s">
        <v>6</v>
      </c>
      <c r="B25" s="40">
        <f>+VLOOKUP(A25,'A_1-MetasPDD'!$A$4:$C$28,3,0)</f>
        <v>8.048867557933416E-2</v>
      </c>
      <c r="C25" s="40">
        <f>+VLOOKUP(A25,'A_2-AuditInternas'!$A$3:$E$28,5,0)</f>
        <v>7.5892857142857137E-2</v>
      </c>
      <c r="D25" s="40">
        <f>+VLOOKUP(A25,'A_3-AuditExternas'!$A$3:$C$28,3,0)</f>
        <v>-0.42857142857142899</v>
      </c>
      <c r="E25" s="35">
        <f>+VLOOKUP(A25,'A_4-ParticipProcesos'!$A$5:$F$29,6,0)</f>
        <v>8.1999999999999993</v>
      </c>
      <c r="F25" s="39" t="s">
        <v>39</v>
      </c>
      <c r="G25" s="41">
        <f>+VLOOKUP(A25,'A_6-Presupuesto'!$A$1:$S$28,19,0)</f>
        <v>1.08300518392552E-2</v>
      </c>
      <c r="H25" s="50" t="s">
        <v>307</v>
      </c>
      <c r="I25" s="35">
        <f t="shared" si="0"/>
        <v>7.5</v>
      </c>
      <c r="J25" s="35">
        <f t="shared" si="1"/>
        <v>7.5</v>
      </c>
      <c r="K25" s="35">
        <f t="shared" si="2"/>
        <v>10</v>
      </c>
      <c r="L25" s="35">
        <f t="shared" si="3"/>
        <v>7.5</v>
      </c>
      <c r="M25" s="35">
        <f t="shared" si="4"/>
        <v>0</v>
      </c>
      <c r="N25" s="35">
        <f t="shared" si="5"/>
        <v>2.5</v>
      </c>
      <c r="O25" s="35">
        <f t="shared" si="6"/>
        <v>5</v>
      </c>
      <c r="P25" s="35">
        <f t="shared" si="7"/>
        <v>5.625</v>
      </c>
      <c r="Q25" s="49" t="s">
        <v>310</v>
      </c>
      <c r="S25" s="39"/>
    </row>
    <row r="26" spans="1:19">
      <c r="A26" s="34" t="s">
        <v>10</v>
      </c>
      <c r="B26" s="40">
        <f>+VLOOKUP(A26,'A_1-MetasPDD'!$A$4:$C$28,3,0)</f>
        <v>2.6046604384306483E-2</v>
      </c>
      <c r="C26" s="40" t="str">
        <f>+VLOOKUP(A26,'A_2-AuditInternas'!$A$3:$E$28,5,0)</f>
        <v>No Auditada</v>
      </c>
      <c r="D26" s="40" t="str">
        <f>+VLOOKUP(A26,'A_3-AuditExternas'!$A$3:$C$28,3,0)</f>
        <v>Sin Datos</v>
      </c>
      <c r="E26" s="35">
        <f>+VLOOKUP(A26,'A_4-ParticipProcesos'!$A$5:$F$29,6,0)</f>
        <v>9.1999999999999993</v>
      </c>
      <c r="F26" s="39" t="s">
        <v>39</v>
      </c>
      <c r="G26" s="41">
        <f>+VLOOKUP(A26,'A_6-Presupuesto'!$A$1:$S$28,19,0)</f>
        <v>8.1940669069321796E-4</v>
      </c>
      <c r="H26" s="50" t="s">
        <v>305</v>
      </c>
      <c r="I26" s="35">
        <f t="shared" si="0"/>
        <v>2.5</v>
      </c>
      <c r="J26" s="35">
        <f t="shared" si="1"/>
        <v>10</v>
      </c>
      <c r="K26" s="35">
        <f t="shared" si="2"/>
        <v>10</v>
      </c>
      <c r="L26" s="35">
        <f t="shared" si="3"/>
        <v>10</v>
      </c>
      <c r="M26" s="35">
        <f t="shared" si="4"/>
        <v>0</v>
      </c>
      <c r="N26" s="35">
        <f t="shared" si="5"/>
        <v>0</v>
      </c>
      <c r="O26" s="35">
        <f t="shared" si="6"/>
        <v>10</v>
      </c>
      <c r="P26" s="35">
        <f t="shared" si="7"/>
        <v>5.5</v>
      </c>
      <c r="Q26" s="49" t="s">
        <v>310</v>
      </c>
      <c r="S26" s="39"/>
    </row>
    <row r="27" spans="1:19">
      <c r="A27" s="34" t="s">
        <v>8</v>
      </c>
      <c r="B27" s="40">
        <f>+VLOOKUP(A27,'A_1-MetasPDD'!$A$4:$C$28,3,0)</f>
        <v>9.781988877336309E-2</v>
      </c>
      <c r="C27" s="40">
        <f>+VLOOKUP(A27,'A_2-AuditInternas'!$A$3:$E$28,5,0)</f>
        <v>4.4642857142857144E-2</v>
      </c>
      <c r="D27" s="40">
        <f>+VLOOKUP(A27,'A_3-AuditExternas'!$A$3:$C$28,3,0)</f>
        <v>-0.66666666666666696</v>
      </c>
      <c r="E27" s="35">
        <f>+VLOOKUP(A27,'A_4-ParticipProcesos'!$A$5:$F$29,6,0)</f>
        <v>9.1999999999999993</v>
      </c>
      <c r="F27" s="39" t="s">
        <v>39</v>
      </c>
      <c r="G27" s="41">
        <f>+VLOOKUP(A27,'A_6-Presupuesto'!$A$1:$S$28,19,0)</f>
        <v>3.6906864933595698E-2</v>
      </c>
      <c r="H27" s="50" t="s">
        <v>306</v>
      </c>
      <c r="I27" s="35">
        <f t="shared" si="0"/>
        <v>7.5</v>
      </c>
      <c r="J27" s="35">
        <f t="shared" si="1"/>
        <v>5</v>
      </c>
      <c r="K27" s="35">
        <f t="shared" si="2"/>
        <v>10</v>
      </c>
      <c r="L27" s="35">
        <f t="shared" si="3"/>
        <v>10</v>
      </c>
      <c r="M27" s="35">
        <f t="shared" si="4"/>
        <v>0</v>
      </c>
      <c r="N27" s="35">
        <f t="shared" si="5"/>
        <v>2.5</v>
      </c>
      <c r="O27" s="35">
        <f t="shared" si="6"/>
        <v>0</v>
      </c>
      <c r="P27" s="35">
        <f t="shared" si="7"/>
        <v>4.375</v>
      </c>
      <c r="Q27" s="49" t="s">
        <v>310</v>
      </c>
      <c r="S27" s="39"/>
    </row>
    <row r="28" spans="1:19">
      <c r="A28" s="34" t="s">
        <v>18</v>
      </c>
      <c r="B28" s="40">
        <f>+VLOOKUP(A28,'A_1-MetasPDD'!$A$4:$C$28,3,0)</f>
        <v>2.4171734397157519E-2</v>
      </c>
      <c r="C28" s="40">
        <f>+VLOOKUP(A28,'A_2-AuditInternas'!$A$3:$E$28,5,0)</f>
        <v>3.125E-2</v>
      </c>
      <c r="D28" s="40">
        <f>+VLOOKUP(A28,'A_3-AuditExternas'!$A$3:$C$28,3,0)</f>
        <v>0.14736842105263201</v>
      </c>
      <c r="E28" s="35">
        <f>+VLOOKUP(A28,'A_4-ParticipProcesos'!$A$5:$F$29,6,0)</f>
        <v>8.3999999999999986</v>
      </c>
      <c r="F28" s="39" t="s">
        <v>39</v>
      </c>
      <c r="G28" s="41">
        <f>+VLOOKUP(A28,'A_6-Presupuesto'!$A$1:$S$28,19,0)</f>
        <v>5.2701970392803901E-2</v>
      </c>
      <c r="H28" s="50" t="s">
        <v>305</v>
      </c>
      <c r="I28" s="35">
        <f t="shared" si="0"/>
        <v>2.5</v>
      </c>
      <c r="J28" s="35">
        <f t="shared" si="1"/>
        <v>2.5</v>
      </c>
      <c r="K28" s="35">
        <f t="shared" si="2"/>
        <v>7.5</v>
      </c>
      <c r="L28" s="35">
        <f t="shared" si="3"/>
        <v>7.5</v>
      </c>
      <c r="M28" s="35">
        <f t="shared" si="4"/>
        <v>0</v>
      </c>
      <c r="N28" s="35">
        <f t="shared" si="5"/>
        <v>5</v>
      </c>
      <c r="O28" s="35">
        <f t="shared" si="6"/>
        <v>10</v>
      </c>
      <c r="P28" s="35">
        <f t="shared" si="7"/>
        <v>4.375</v>
      </c>
      <c r="Q28" s="49" t="s">
        <v>310</v>
      </c>
    </row>
    <row r="29" spans="1:19">
      <c r="A29" s="34" t="s">
        <v>24</v>
      </c>
      <c r="B29" s="40">
        <f>+VLOOKUP(A29,'A_1-MetasPDD'!$A$4:$C$28,3,0)</f>
        <v>3.8151216992408287E-3</v>
      </c>
      <c r="C29" s="40">
        <f>+VLOOKUP(A29,'A_2-AuditInternas'!$A$3:$E$28,5,0)</f>
        <v>1.7857142857142856E-2</v>
      </c>
      <c r="D29" s="40">
        <f>+VLOOKUP(A29,'A_3-AuditExternas'!$A$3:$C$28,3,0)</f>
        <v>-0.55128205128205099</v>
      </c>
      <c r="E29" s="35">
        <f>+VLOOKUP(A29,'A_4-ParticipProcesos'!$A$5:$F$29,6,0)</f>
        <v>7.3999999999999995</v>
      </c>
      <c r="F29" s="39" t="s">
        <v>39</v>
      </c>
      <c r="G29" s="41">
        <f>+VLOOKUP(A29,'A_6-Presupuesto'!$A$1:$S$28,19,0)</f>
        <v>5.85749174345776E-2</v>
      </c>
      <c r="H29" s="50" t="s">
        <v>305</v>
      </c>
      <c r="I29" s="35">
        <f t="shared" si="0"/>
        <v>0</v>
      </c>
      <c r="J29" s="35">
        <f t="shared" si="1"/>
        <v>2.5</v>
      </c>
      <c r="K29" s="35">
        <f t="shared" si="2"/>
        <v>10</v>
      </c>
      <c r="L29" s="35">
        <f t="shared" si="3"/>
        <v>5</v>
      </c>
      <c r="M29" s="35">
        <f t="shared" si="4"/>
        <v>0</v>
      </c>
      <c r="N29" s="35">
        <f t="shared" si="5"/>
        <v>5</v>
      </c>
      <c r="O29" s="35">
        <f t="shared" si="6"/>
        <v>10</v>
      </c>
      <c r="P29" s="35">
        <f t="shared" si="7"/>
        <v>4.25</v>
      </c>
      <c r="Q29" s="49" t="s">
        <v>310</v>
      </c>
      <c r="S29" s="39"/>
    </row>
    <row r="30" spans="1:19">
      <c r="A30" s="34" t="s">
        <v>9</v>
      </c>
      <c r="B30" s="40">
        <f>+VLOOKUP(A30,'A_1-MetasPDD'!$A$4:$C$28,3,0)</f>
        <v>9.9712786501988879E-2</v>
      </c>
      <c r="C30" s="40">
        <f>+VLOOKUP(A30,'A_2-AuditInternas'!$A$3:$E$28,5,0)</f>
        <v>4.0178571428571432E-2</v>
      </c>
      <c r="D30" s="40">
        <f>+VLOOKUP(A30,'A_3-AuditExternas'!$A$3:$C$28,3,0)</f>
        <v>-0.375</v>
      </c>
      <c r="E30" s="35">
        <f>+VLOOKUP(A30,'A_4-ParticipProcesos'!$A$5:$F$29,6,0)</f>
        <v>8.7999999999999989</v>
      </c>
      <c r="F30" s="39" t="s">
        <v>39</v>
      </c>
      <c r="G30" s="41">
        <f>+VLOOKUP(A30,'A_6-Presupuesto'!$A$1:$S$28,19,0)</f>
        <v>9.6920812295278897E-3</v>
      </c>
      <c r="H30" s="50" t="s">
        <v>306</v>
      </c>
      <c r="I30" s="35">
        <f t="shared" si="0"/>
        <v>7.5</v>
      </c>
      <c r="J30" s="35">
        <f t="shared" si="1"/>
        <v>5</v>
      </c>
      <c r="K30" s="35">
        <f t="shared" si="2"/>
        <v>10</v>
      </c>
      <c r="L30" s="35">
        <f t="shared" si="3"/>
        <v>7.5</v>
      </c>
      <c r="M30" s="35">
        <f t="shared" si="4"/>
        <v>0</v>
      </c>
      <c r="N30" s="35">
        <f t="shared" si="5"/>
        <v>0</v>
      </c>
      <c r="O30" s="35">
        <f t="shared" si="6"/>
        <v>0</v>
      </c>
      <c r="P30" s="35">
        <f t="shared" si="7"/>
        <v>4</v>
      </c>
      <c r="Q30" s="49" t="s">
        <v>311</v>
      </c>
      <c r="S30" s="39"/>
    </row>
    <row r="31" spans="1:19">
      <c r="A31" s="34" t="s">
        <v>11</v>
      </c>
      <c r="B31" s="40">
        <f>+VLOOKUP(A31,'A_1-MetasPDD'!$A$4:$C$28,3,0)</f>
        <v>4.4434906220242369E-2</v>
      </c>
      <c r="C31" s="40">
        <f>+VLOOKUP(A31,'A_2-AuditInternas'!$A$3:$E$28,5,0)</f>
        <v>1.7857142857142856E-2</v>
      </c>
      <c r="D31" s="40">
        <f>+VLOOKUP(A31,'A_3-AuditExternas'!$A$3:$C$28,3,0)</f>
        <v>-2.5</v>
      </c>
      <c r="E31" s="35">
        <f>+VLOOKUP(A31,'A_4-ParticipProcesos'!$A$5:$F$29,6,0)</f>
        <v>9.1999999999999993</v>
      </c>
      <c r="F31" s="39" t="s">
        <v>39</v>
      </c>
      <c r="G31" s="41">
        <f>+VLOOKUP(A31,'A_6-Presupuesto'!$A$1:$S$28,19,0)</f>
        <v>1.09733759316598E-3</v>
      </c>
      <c r="H31" s="50" t="s">
        <v>307</v>
      </c>
      <c r="I31" s="35">
        <f t="shared" si="0"/>
        <v>5</v>
      </c>
      <c r="J31" s="35">
        <f t="shared" si="1"/>
        <v>2.5</v>
      </c>
      <c r="K31" s="35">
        <f t="shared" si="2"/>
        <v>10</v>
      </c>
      <c r="L31" s="35">
        <f t="shared" si="3"/>
        <v>10</v>
      </c>
      <c r="M31" s="35">
        <f t="shared" si="4"/>
        <v>0</v>
      </c>
      <c r="N31" s="35">
        <f t="shared" si="5"/>
        <v>0</v>
      </c>
      <c r="O31" s="35">
        <f t="shared" si="6"/>
        <v>5</v>
      </c>
      <c r="P31" s="35">
        <f t="shared" si="7"/>
        <v>3.75</v>
      </c>
      <c r="Q31" s="49" t="s">
        <v>311</v>
      </c>
      <c r="S31" s="39"/>
    </row>
    <row r="32" spans="1:19">
      <c r="A32" s="34" t="s">
        <v>15</v>
      </c>
      <c r="B32" s="40">
        <f>+VLOOKUP(A32,'A_1-MetasPDD'!$A$4:$C$28,3,0)</f>
        <v>2.0147983379189226E-2</v>
      </c>
      <c r="C32" s="40">
        <f>+VLOOKUP(A32,'A_2-AuditInternas'!$A$3:$E$28,5,0)</f>
        <v>4.0178571428571432E-2</v>
      </c>
      <c r="D32" s="40">
        <f>+VLOOKUP(A32,'A_3-AuditExternas'!$A$3:$C$28,3,0)</f>
        <v>-0.266666666666667</v>
      </c>
      <c r="E32" s="35">
        <f>+VLOOKUP(A32,'A_4-ParticipProcesos'!$A$5:$F$29,6,0)</f>
        <v>7.6</v>
      </c>
      <c r="F32" s="39" t="s">
        <v>39</v>
      </c>
      <c r="G32" s="41">
        <f>+VLOOKUP(A32,'A_6-Presupuesto'!$A$1:$S$28,19,0)</f>
        <v>5.7446387352033104E-3</v>
      </c>
      <c r="H32" s="50" t="s">
        <v>307</v>
      </c>
      <c r="I32" s="35">
        <f t="shared" si="0"/>
        <v>2.5</v>
      </c>
      <c r="J32" s="35">
        <f t="shared" si="1"/>
        <v>5</v>
      </c>
      <c r="K32" s="35">
        <f t="shared" si="2"/>
        <v>10</v>
      </c>
      <c r="L32" s="35">
        <f t="shared" si="3"/>
        <v>5</v>
      </c>
      <c r="M32" s="35">
        <f t="shared" si="4"/>
        <v>0</v>
      </c>
      <c r="N32" s="35">
        <f t="shared" si="5"/>
        <v>0</v>
      </c>
      <c r="O32" s="35">
        <f t="shared" si="6"/>
        <v>5</v>
      </c>
      <c r="P32" s="35">
        <f t="shared" si="7"/>
        <v>3.75</v>
      </c>
      <c r="Q32" s="49" t="s">
        <v>311</v>
      </c>
      <c r="S32" s="39"/>
    </row>
    <row r="33" spans="1:19">
      <c r="A33" s="34" t="s">
        <v>13</v>
      </c>
      <c r="B33" s="40">
        <f>+VLOOKUP(A33,'A_1-MetasPDD'!$A$4:$C$28,3,0)</f>
        <v>6.0824586217443501E-2</v>
      </c>
      <c r="C33" s="40">
        <f>+VLOOKUP(A33,'A_2-AuditInternas'!$A$3:$E$28,5,0)</f>
        <v>3.125E-2</v>
      </c>
      <c r="D33" s="40">
        <f>+VLOOKUP(A33,'A_3-AuditExternas'!$A$3:$C$28,3,0)</f>
        <v>-2.3809523809523801E-2</v>
      </c>
      <c r="E33" s="35">
        <f>+VLOOKUP(A33,'A_4-ParticipProcesos'!$A$5:$F$29,6,0)</f>
        <v>8.7999999999999989</v>
      </c>
      <c r="F33" s="39" t="s">
        <v>39</v>
      </c>
      <c r="G33" s="41">
        <f>+VLOOKUP(A33,'A_6-Presupuesto'!$A$1:$S$28,19,0)</f>
        <v>1.45476548793886E-2</v>
      </c>
      <c r="H33" s="50" t="s">
        <v>306</v>
      </c>
      <c r="I33" s="35">
        <f t="shared" si="0"/>
        <v>5</v>
      </c>
      <c r="J33" s="35">
        <f t="shared" si="1"/>
        <v>2.5</v>
      </c>
      <c r="K33" s="35">
        <f t="shared" si="2"/>
        <v>10</v>
      </c>
      <c r="L33" s="35">
        <f t="shared" si="3"/>
        <v>7.5</v>
      </c>
      <c r="M33" s="35">
        <f t="shared" si="4"/>
        <v>0</v>
      </c>
      <c r="N33" s="35">
        <f t="shared" si="5"/>
        <v>2.5</v>
      </c>
      <c r="O33" s="35">
        <f t="shared" si="6"/>
        <v>0</v>
      </c>
      <c r="P33" s="35">
        <f t="shared" si="7"/>
        <v>3.375</v>
      </c>
      <c r="Q33" s="49" t="s">
        <v>311</v>
      </c>
      <c r="S33" s="39"/>
    </row>
    <row r="34" spans="1:19">
      <c r="A34" s="34" t="s">
        <v>14</v>
      </c>
      <c r="B34" s="40">
        <f>+VLOOKUP(A34,'A_1-MetasPDD'!$A$4:$C$28,3,0)</f>
        <v>1.0904968560619064E-2</v>
      </c>
      <c r="C34" s="40">
        <f>+VLOOKUP(A34,'A_2-AuditInternas'!$A$3:$E$28,5,0)</f>
        <v>4.4642857142857144E-2</v>
      </c>
      <c r="D34" s="40">
        <f>+VLOOKUP(A34,'A_3-AuditExternas'!$A$3:$C$28,3,0)</f>
        <v>-2.43333333333333</v>
      </c>
      <c r="E34" s="35">
        <f>+VLOOKUP(A34,'A_4-ParticipProcesos'!$A$5:$F$29,6,0)</f>
        <v>9.1999999999999993</v>
      </c>
      <c r="F34" s="39" t="s">
        <v>39</v>
      </c>
      <c r="G34" s="41">
        <f>+VLOOKUP(A34,'A_6-Presupuesto'!$A$1:$S$28,19,0)</f>
        <v>1.14877230333068E-2</v>
      </c>
      <c r="H34" s="50" t="s">
        <v>306</v>
      </c>
      <c r="I34" s="35">
        <f t="shared" si="0"/>
        <v>2.5</v>
      </c>
      <c r="J34" s="35">
        <f t="shared" si="1"/>
        <v>5</v>
      </c>
      <c r="K34" s="35">
        <f t="shared" si="2"/>
        <v>10</v>
      </c>
      <c r="L34" s="35">
        <f t="shared" si="3"/>
        <v>10</v>
      </c>
      <c r="M34" s="35">
        <f t="shared" si="4"/>
        <v>0</v>
      </c>
      <c r="N34" s="35">
        <f t="shared" si="5"/>
        <v>2.5</v>
      </c>
      <c r="O34" s="35">
        <f t="shared" si="6"/>
        <v>0</v>
      </c>
      <c r="P34" s="35">
        <f t="shared" si="7"/>
        <v>3.375</v>
      </c>
      <c r="Q34" s="49" t="s">
        <v>311</v>
      </c>
      <c r="S34" s="39"/>
    </row>
    <row r="35" spans="1:19">
      <c r="A35" s="34" t="s">
        <v>17</v>
      </c>
      <c r="B35" s="40">
        <f>+VLOOKUP(A35,'A_1-MetasPDD'!$A$4:$C$28,3,0)</f>
        <v>7.5314465826575375E-3</v>
      </c>
      <c r="C35" s="40">
        <f>+VLOOKUP(A35,'A_2-AuditInternas'!$A$3:$E$28,5,0)</f>
        <v>7.5892857142857137E-2</v>
      </c>
      <c r="D35" s="40">
        <f>+VLOOKUP(A35,'A_3-AuditExternas'!$A$3:$C$28,3,0)</f>
        <v>0.668831168831169</v>
      </c>
      <c r="E35" s="35">
        <f>+VLOOKUP(A35,'A_4-ParticipProcesos'!$A$5:$F$29,6,0)</f>
        <v>7</v>
      </c>
      <c r="F35" s="39" t="s">
        <v>39</v>
      </c>
      <c r="G35" s="41">
        <f>+VLOOKUP(A35,'A_6-Presupuesto'!$A$1:$S$28,19,0)</f>
        <v>1.98728543281858E-2</v>
      </c>
      <c r="H35" s="50" t="s">
        <v>307</v>
      </c>
      <c r="I35" s="35">
        <f t="shared" si="0"/>
        <v>0</v>
      </c>
      <c r="J35" s="35">
        <f t="shared" si="1"/>
        <v>7.5</v>
      </c>
      <c r="K35" s="35">
        <f t="shared" si="2"/>
        <v>5</v>
      </c>
      <c r="L35" s="35">
        <f t="shared" si="3"/>
        <v>5</v>
      </c>
      <c r="M35" s="35">
        <f t="shared" si="4"/>
        <v>0</v>
      </c>
      <c r="N35" s="35">
        <f t="shared" si="5"/>
        <v>2.5</v>
      </c>
      <c r="O35" s="35">
        <f t="shared" si="6"/>
        <v>5</v>
      </c>
      <c r="P35" s="35">
        <f t="shared" si="7"/>
        <v>3.375</v>
      </c>
      <c r="Q35" s="49" t="s">
        <v>311</v>
      </c>
      <c r="S35" s="39"/>
    </row>
    <row r="36" spans="1:19">
      <c r="A36" s="34" t="s">
        <v>12</v>
      </c>
      <c r="B36" s="40">
        <f>+VLOOKUP(A36,'A_1-MetasPDD'!$A$4:$C$28,3,0)</f>
        <v>4.063910850869909E-2</v>
      </c>
      <c r="C36" s="40">
        <f>+VLOOKUP(A36,'A_2-AuditInternas'!$A$3:$E$28,5,0)</f>
        <v>3.5714285714285712E-2</v>
      </c>
      <c r="D36" s="40" t="str">
        <f>+VLOOKUP(A36,'A_3-AuditExternas'!$A$3:$C$28,3,0)</f>
        <v>Sin Datos</v>
      </c>
      <c r="E36" s="35">
        <f>+VLOOKUP(A36,'A_4-ParticipProcesos'!$A$5:$F$29,6,0)</f>
        <v>9.1999999999999993</v>
      </c>
      <c r="F36" s="39" t="s">
        <v>39</v>
      </c>
      <c r="G36" s="41">
        <f>+VLOOKUP(A36,'A_6-Presupuesto'!$A$1:$S$28,19,0)</f>
        <v>3.62970358854405E-3</v>
      </c>
      <c r="H36" s="50" t="s">
        <v>306</v>
      </c>
      <c r="I36" s="35">
        <f t="shared" si="0"/>
        <v>5</v>
      </c>
      <c r="J36" s="35">
        <f t="shared" si="1"/>
        <v>2.5</v>
      </c>
      <c r="K36" s="35">
        <f t="shared" si="2"/>
        <v>10</v>
      </c>
      <c r="L36" s="35">
        <f t="shared" si="3"/>
        <v>10</v>
      </c>
      <c r="M36" s="35">
        <f t="shared" si="4"/>
        <v>0</v>
      </c>
      <c r="N36" s="35">
        <f t="shared" si="5"/>
        <v>0</v>
      </c>
      <c r="O36" s="35">
        <f t="shared" si="6"/>
        <v>0</v>
      </c>
      <c r="P36" s="35">
        <f t="shared" si="7"/>
        <v>3</v>
      </c>
      <c r="Q36" s="49" t="s">
        <v>311</v>
      </c>
    </row>
    <row r="37" spans="1:19">
      <c r="A37" s="34" t="s">
        <v>25</v>
      </c>
      <c r="B37" s="40">
        <f>+VLOOKUP(A37,'A_1-MetasPDD'!$A$4:$C$28,3,0)</f>
        <v>6.2892528481755276E-3</v>
      </c>
      <c r="C37" s="40">
        <f>+VLOOKUP(A37,'A_2-AuditInternas'!$A$3:$E$28,5,0)</f>
        <v>4.464285714285714E-3</v>
      </c>
      <c r="D37" s="40" t="str">
        <f>+VLOOKUP(A37,'A_3-AuditExternas'!$A$3:$C$28,3,0)</f>
        <v>Sin Datos</v>
      </c>
      <c r="E37" s="35">
        <f>+VLOOKUP(A37,'A_4-ParticipProcesos'!$A$5:$F$29,6,0)</f>
        <v>8</v>
      </c>
      <c r="F37" s="39" t="s">
        <v>39</v>
      </c>
      <c r="G37" s="41">
        <f>+VLOOKUP(A37,'A_6-Presupuesto'!$A$1:$S$28,19,0)</f>
        <v>3.0829770324049299E-4</v>
      </c>
      <c r="H37" s="50" t="s">
        <v>305</v>
      </c>
      <c r="I37" s="35">
        <f t="shared" si="0"/>
        <v>0</v>
      </c>
      <c r="J37" s="35">
        <f t="shared" si="1"/>
        <v>0</v>
      </c>
      <c r="K37" s="35">
        <f t="shared" si="2"/>
        <v>10</v>
      </c>
      <c r="L37" s="35">
        <f t="shared" si="3"/>
        <v>7.5</v>
      </c>
      <c r="M37" s="35">
        <f t="shared" si="4"/>
        <v>0</v>
      </c>
      <c r="N37" s="35">
        <f t="shared" si="5"/>
        <v>0</v>
      </c>
      <c r="O37" s="35">
        <f t="shared" si="6"/>
        <v>10</v>
      </c>
      <c r="P37" s="35">
        <f t="shared" si="7"/>
        <v>3</v>
      </c>
      <c r="Q37" s="49" t="s">
        <v>311</v>
      </c>
      <c r="S37" s="39"/>
    </row>
    <row r="38" spans="1:19">
      <c r="A38" s="34" t="s">
        <v>20</v>
      </c>
      <c r="B38" s="40">
        <f>+VLOOKUP(A38,'A_1-MetasPDD'!$A$4:$C$28,3,0)</f>
        <v>3.8559749656050489E-3</v>
      </c>
      <c r="C38" s="40">
        <f>+VLOOKUP(A38,'A_2-AuditInternas'!$A$3:$E$28,5,0)</f>
        <v>4.9107142857142856E-2</v>
      </c>
      <c r="D38" s="40">
        <f>+VLOOKUP(A38,'A_3-AuditExternas'!$A$3:$C$28,3,0)</f>
        <v>0.125</v>
      </c>
      <c r="E38" s="35">
        <f>+VLOOKUP(A38,'A_4-ParticipProcesos'!$A$5:$F$29,6,0)</f>
        <v>9.1999999999999993</v>
      </c>
      <c r="F38" s="39" t="s">
        <v>39</v>
      </c>
      <c r="G38" s="41">
        <f>+VLOOKUP(A38,'A_6-Presupuesto'!$A$1:$S$28,19,0)</f>
        <v>5.3426204064837097E-3</v>
      </c>
      <c r="H38" s="50" t="s">
        <v>307</v>
      </c>
      <c r="I38" s="35">
        <f t="shared" si="0"/>
        <v>0</v>
      </c>
      <c r="J38" s="35">
        <f t="shared" si="1"/>
        <v>5</v>
      </c>
      <c r="K38" s="35">
        <f t="shared" si="2"/>
        <v>7.5</v>
      </c>
      <c r="L38" s="35">
        <f t="shared" si="3"/>
        <v>10</v>
      </c>
      <c r="M38" s="35">
        <f t="shared" si="4"/>
        <v>0</v>
      </c>
      <c r="N38" s="35">
        <f t="shared" si="5"/>
        <v>0</v>
      </c>
      <c r="O38" s="35">
        <f t="shared" si="6"/>
        <v>5</v>
      </c>
      <c r="P38" s="35">
        <f t="shared" si="7"/>
        <v>2.875</v>
      </c>
      <c r="Q38" s="49" t="s">
        <v>311</v>
      </c>
      <c r="S38" s="39"/>
    </row>
    <row r="39" spans="1:19">
      <c r="A39" s="34" t="s">
        <v>23</v>
      </c>
      <c r="B39" s="40">
        <f>+VLOOKUP(A39,'A_1-MetasPDD'!$A$4:$C$28,3,0)</f>
        <v>5.1757027047625755E-3</v>
      </c>
      <c r="C39" s="40">
        <f>+VLOOKUP(A39,'A_2-AuditInternas'!$A$3:$E$28,5,0)</f>
        <v>3.5714285714285712E-2</v>
      </c>
      <c r="D39" s="40">
        <f>+VLOOKUP(A39,'A_3-AuditExternas'!$A$3:$C$28,3,0)</f>
        <v>0</v>
      </c>
      <c r="E39" s="35">
        <f>+VLOOKUP(A39,'A_4-ParticipProcesos'!$A$5:$F$29,6,0)</f>
        <v>7.6</v>
      </c>
      <c r="F39" s="39" t="s">
        <v>39</v>
      </c>
      <c r="G39" s="41">
        <f>+VLOOKUP(A39,'A_6-Presupuesto'!$A$1:$S$28,19,0)</f>
        <v>1.9937884660091399E-3</v>
      </c>
      <c r="H39" s="50" t="s">
        <v>307</v>
      </c>
      <c r="I39" s="35">
        <f t="shared" si="0"/>
        <v>0</v>
      </c>
      <c r="J39" s="35">
        <f t="shared" si="1"/>
        <v>2.5</v>
      </c>
      <c r="K39" s="35">
        <f t="shared" si="2"/>
        <v>10</v>
      </c>
      <c r="L39" s="35">
        <f t="shared" si="3"/>
        <v>5</v>
      </c>
      <c r="M39" s="35">
        <f t="shared" si="4"/>
        <v>0</v>
      </c>
      <c r="N39" s="35">
        <f t="shared" si="5"/>
        <v>0</v>
      </c>
      <c r="O39" s="35">
        <f t="shared" si="6"/>
        <v>5</v>
      </c>
      <c r="P39" s="35">
        <f t="shared" si="7"/>
        <v>2.75</v>
      </c>
      <c r="Q39" s="49" t="s">
        <v>311</v>
      </c>
      <c r="S39" s="39"/>
    </row>
    <row r="40" spans="1:19">
      <c r="A40" s="34" t="s">
        <v>16</v>
      </c>
      <c r="B40" s="40">
        <f>+VLOOKUP(A40,'A_1-MetasPDD'!$A$4:$C$28,3,0)</f>
        <v>7.181717537240854E-3</v>
      </c>
      <c r="C40" s="40">
        <f>+VLOOKUP(A40,'A_2-AuditInternas'!$A$3:$E$28,5,0)</f>
        <v>4.9107142857142856E-2</v>
      </c>
      <c r="D40" s="40" t="str">
        <f>+VLOOKUP(A40,'A_3-AuditExternas'!$A$3:$C$28,3,0)</f>
        <v>Sin Datos</v>
      </c>
      <c r="E40" s="35">
        <f>+VLOOKUP(A40,'A_4-ParticipProcesos'!$A$5:$F$29,6,0)</f>
        <v>9.1999999999999993</v>
      </c>
      <c r="F40" s="39" t="s">
        <v>39</v>
      </c>
      <c r="G40" s="41">
        <f>+VLOOKUP(A40,'A_6-Presupuesto'!$A$1:$S$28,19,0)</f>
        <v>3.9458116980699802E-4</v>
      </c>
      <c r="H40" s="50" t="s">
        <v>306</v>
      </c>
      <c r="I40" s="35">
        <f t="shared" si="0"/>
        <v>0</v>
      </c>
      <c r="J40" s="35">
        <f t="shared" si="1"/>
        <v>5</v>
      </c>
      <c r="K40" s="35">
        <f t="shared" si="2"/>
        <v>10</v>
      </c>
      <c r="L40" s="35">
        <f t="shared" si="3"/>
        <v>10</v>
      </c>
      <c r="M40" s="35">
        <f t="shared" si="4"/>
        <v>0</v>
      </c>
      <c r="N40" s="35">
        <f t="shared" si="5"/>
        <v>0</v>
      </c>
      <c r="O40" s="35">
        <f t="shared" si="6"/>
        <v>0</v>
      </c>
      <c r="P40" s="35">
        <f t="shared" si="7"/>
        <v>2.5</v>
      </c>
      <c r="Q40" s="49" t="s">
        <v>312</v>
      </c>
      <c r="S40" s="39"/>
    </row>
    <row r="41" spans="1:19">
      <c r="A41" s="34" t="s">
        <v>21</v>
      </c>
      <c r="B41" s="40">
        <f>+VLOOKUP(A41,'A_1-MetasPDD'!$A$4:$C$28,3,0)</f>
        <v>6.4888744959225135E-3</v>
      </c>
      <c r="C41" s="40">
        <f>+VLOOKUP(A41,'A_2-AuditInternas'!$A$3:$E$28,5,0)</f>
        <v>4.9107142857142856E-2</v>
      </c>
      <c r="D41" s="40">
        <f>+VLOOKUP(A41,'A_3-AuditExternas'!$A$3:$C$28,3,0)</f>
        <v>0.25</v>
      </c>
      <c r="E41" s="35">
        <f>+VLOOKUP(A41,'A_4-ParticipProcesos'!$A$5:$F$29,6,0)</f>
        <v>8.8000000000000007</v>
      </c>
      <c r="F41" s="39" t="s">
        <v>39</v>
      </c>
      <c r="G41" s="41">
        <f>+VLOOKUP(A41,'A_6-Presupuesto'!$A$1:$S$28,19,0)</f>
        <v>3.06349846217795E-3</v>
      </c>
      <c r="H41" s="50" t="s">
        <v>306</v>
      </c>
      <c r="I41" s="35">
        <f t="shared" si="0"/>
        <v>0</v>
      </c>
      <c r="J41" s="35">
        <f t="shared" si="1"/>
        <v>5</v>
      </c>
      <c r="K41" s="35">
        <f t="shared" si="2"/>
        <v>7.5</v>
      </c>
      <c r="L41" s="35">
        <f t="shared" si="3"/>
        <v>7.5</v>
      </c>
      <c r="M41" s="35">
        <f t="shared" si="4"/>
        <v>0</v>
      </c>
      <c r="N41" s="35">
        <f t="shared" si="5"/>
        <v>0</v>
      </c>
      <c r="O41" s="35">
        <f t="shared" si="6"/>
        <v>0</v>
      </c>
      <c r="P41" s="35">
        <f t="shared" si="7"/>
        <v>2.125</v>
      </c>
      <c r="Q41" s="49" t="s">
        <v>312</v>
      </c>
      <c r="S41" s="39"/>
    </row>
    <row r="42" spans="1:19">
      <c r="A42" s="34" t="s">
        <v>22</v>
      </c>
      <c r="B42" s="40">
        <f>+VLOOKUP(A42,'A_1-MetasPDD'!$A$4:$C$28,3,0)</f>
        <v>7.5879566841748234E-3</v>
      </c>
      <c r="C42" s="40">
        <f>+VLOOKUP(A42,'A_2-AuditInternas'!$A$3:$E$28,5,0)</f>
        <v>3.5714285714285712E-2</v>
      </c>
      <c r="D42" s="40" t="str">
        <f>+VLOOKUP(A42,'A_3-AuditExternas'!$A$3:$C$28,3,0)</f>
        <v>Sin Datos</v>
      </c>
      <c r="E42" s="35">
        <f>+VLOOKUP(A42,'A_4-ParticipProcesos'!$A$5:$F$29,6,0)</f>
        <v>8.1999999999999993</v>
      </c>
      <c r="F42" s="39" t="s">
        <v>39</v>
      </c>
      <c r="G42" s="41">
        <f>+VLOOKUP(A42,'A_6-Presupuesto'!$A$1:$S$28,19,0)</f>
        <v>3.47097770885548E-3</v>
      </c>
      <c r="H42" s="50" t="s">
        <v>306</v>
      </c>
      <c r="I42" s="35">
        <f t="shared" si="0"/>
        <v>0</v>
      </c>
      <c r="J42" s="35">
        <f t="shared" si="1"/>
        <v>2.5</v>
      </c>
      <c r="K42" s="35">
        <f t="shared" si="2"/>
        <v>10</v>
      </c>
      <c r="L42" s="35">
        <f t="shared" si="3"/>
        <v>7.5</v>
      </c>
      <c r="M42" s="35">
        <f t="shared" si="4"/>
        <v>0</v>
      </c>
      <c r="N42" s="35">
        <f t="shared" si="5"/>
        <v>0</v>
      </c>
      <c r="O42" s="35">
        <f t="shared" si="6"/>
        <v>0</v>
      </c>
      <c r="P42" s="35">
        <f t="shared" si="7"/>
        <v>2</v>
      </c>
      <c r="Q42" s="49" t="s">
        <v>312</v>
      </c>
      <c r="S42" s="39"/>
    </row>
    <row r="43" spans="1:19">
      <c r="A43" s="34" t="s">
        <v>19</v>
      </c>
      <c r="B43" s="40">
        <f>+VLOOKUP(A43,'A_1-MetasPDD'!$A$4:$C$28,3,0)</f>
        <v>2.697064458447215E-2</v>
      </c>
      <c r="C43" s="40">
        <f>+VLOOKUP(A43,'A_2-AuditInternas'!$A$3:$E$28,5,0)</f>
        <v>4.0178571428571432E-2</v>
      </c>
      <c r="D43" s="40">
        <f>+VLOOKUP(A43,'A_3-AuditExternas'!$A$3:$C$28,3,0)</f>
        <v>0.85714285714285698</v>
      </c>
      <c r="E43" s="35">
        <f>+VLOOKUP(A43,'A_4-ParticipProcesos'!$A$5:$F$29,6,0)</f>
        <v>8.8000000000000007</v>
      </c>
      <c r="F43" s="39" t="s">
        <v>39</v>
      </c>
      <c r="G43" s="41">
        <f>+VLOOKUP(A43,'A_6-Presupuesto'!$A$1:$S$28,19,0)</f>
        <v>4.2657676209244197E-3</v>
      </c>
      <c r="H43" s="50" t="s">
        <v>306</v>
      </c>
      <c r="I43" s="35">
        <f t="shared" si="0"/>
        <v>2.5</v>
      </c>
      <c r="J43" s="35">
        <f t="shared" si="1"/>
        <v>5</v>
      </c>
      <c r="K43" s="35">
        <f t="shared" si="2"/>
        <v>2.5</v>
      </c>
      <c r="L43" s="35">
        <f t="shared" si="3"/>
        <v>7.5</v>
      </c>
      <c r="M43" s="35">
        <f t="shared" si="4"/>
        <v>0</v>
      </c>
      <c r="N43" s="35">
        <f t="shared" si="5"/>
        <v>0</v>
      </c>
      <c r="O43" s="35">
        <f t="shared" si="6"/>
        <v>0</v>
      </c>
      <c r="P43" s="35">
        <f t="shared" si="7"/>
        <v>1.875</v>
      </c>
      <c r="Q43" s="49" t="s">
        <v>312</v>
      </c>
      <c r="S43" s="39"/>
    </row>
    <row r="44" spans="1:19">
      <c r="A44" s="34" t="s">
        <v>26</v>
      </c>
      <c r="B44" s="40">
        <f>+VLOOKUP(A44,'A_1-MetasPDD'!$A$4:$C$28,3,0)</f>
        <v>0</v>
      </c>
      <c r="C44" s="40">
        <f>+VLOOKUP(A44,'A_2-AuditInternas'!$A$3:$E$28,5,0)</f>
        <v>3.125E-2</v>
      </c>
      <c r="D44" s="40" t="str">
        <f>+VLOOKUP(A44,'A_3-AuditExternas'!$A$3:$C$28,3,0)</f>
        <v>No Ordenador</v>
      </c>
      <c r="E44" s="35">
        <f>+VLOOKUP(A44,'A_4-ParticipProcesos'!$A$5:$F$29,6,0)</f>
        <v>8</v>
      </c>
      <c r="F44" s="39" t="s">
        <v>39</v>
      </c>
      <c r="G44" s="41">
        <v>0</v>
      </c>
      <c r="H44" s="50" t="s">
        <v>306</v>
      </c>
      <c r="I44" s="35">
        <f t="shared" si="0"/>
        <v>0</v>
      </c>
      <c r="J44" s="35">
        <f t="shared" si="1"/>
        <v>2.5</v>
      </c>
      <c r="K44" s="35">
        <f t="shared" si="2"/>
        <v>0</v>
      </c>
      <c r="L44" s="35">
        <f t="shared" si="3"/>
        <v>7.5</v>
      </c>
      <c r="M44" s="35">
        <f t="shared" si="4"/>
        <v>0</v>
      </c>
      <c r="N44" s="35">
        <f t="shared" si="5"/>
        <v>0</v>
      </c>
      <c r="O44" s="35">
        <f t="shared" si="6"/>
        <v>0</v>
      </c>
      <c r="P44" s="35">
        <f t="shared" si="7"/>
        <v>0.5</v>
      </c>
      <c r="Q44" s="49" t="s">
        <v>312</v>
      </c>
      <c r="S44" s="39"/>
    </row>
    <row r="45" spans="1:19">
      <c r="A45" s="34" t="s">
        <v>27</v>
      </c>
      <c r="B45" s="40">
        <f>+VLOOKUP(A45,'A_1-MetasPDD'!$A$4:$C$28,3,0)</f>
        <v>0</v>
      </c>
      <c r="C45" s="40">
        <f>+VLOOKUP(A45,'A_2-AuditInternas'!$A$3:$E$28,5,0)</f>
        <v>0</v>
      </c>
      <c r="D45" s="40" t="str">
        <f>+VLOOKUP(A45,'A_3-AuditExternas'!$A$3:$C$28,3,0)</f>
        <v>No Ordenador</v>
      </c>
      <c r="E45" s="35">
        <f>+VLOOKUP(A45,'A_4-ParticipProcesos'!$A$5:$F$29,6,0)</f>
        <v>8</v>
      </c>
      <c r="F45" s="39" t="s">
        <v>39</v>
      </c>
      <c r="G45" s="41">
        <v>0</v>
      </c>
      <c r="H45" s="50" t="s">
        <v>306</v>
      </c>
      <c r="I45" s="35">
        <f t="shared" si="0"/>
        <v>0</v>
      </c>
      <c r="J45" s="35">
        <f t="shared" si="1"/>
        <v>0</v>
      </c>
      <c r="K45" s="35">
        <f t="shared" si="2"/>
        <v>0</v>
      </c>
      <c r="L45" s="35">
        <f t="shared" si="3"/>
        <v>7.5</v>
      </c>
      <c r="M45" s="35">
        <f t="shared" si="4"/>
        <v>0</v>
      </c>
      <c r="N45" s="35">
        <f t="shared" si="5"/>
        <v>0</v>
      </c>
      <c r="O45" s="35">
        <f t="shared" si="6"/>
        <v>0</v>
      </c>
      <c r="P45" s="35">
        <f t="shared" si="7"/>
        <v>0</v>
      </c>
      <c r="Q45" s="49" t="s">
        <v>312</v>
      </c>
    </row>
    <row r="47" spans="1:19" hidden="1"/>
    <row r="48" spans="1:19" hidden="1">
      <c r="F48" s="39">
        <v>0.4</v>
      </c>
      <c r="G48" s="39">
        <v>0.2</v>
      </c>
      <c r="H48" s="39">
        <v>0.1</v>
      </c>
      <c r="I48" s="39">
        <v>0.3</v>
      </c>
      <c r="J48" s="35">
        <f>+SUM(F48:I48)</f>
        <v>1</v>
      </c>
    </row>
    <row r="49" spans="1:10" ht="15" hidden="1">
      <c r="A49" s="38" t="s">
        <v>55</v>
      </c>
      <c r="B49" s="38" t="s">
        <v>42</v>
      </c>
      <c r="C49" s="38" t="s">
        <v>43</v>
      </c>
      <c r="D49" s="38" t="s">
        <v>44</v>
      </c>
      <c r="E49" s="38" t="s">
        <v>45</v>
      </c>
      <c r="F49" s="38" t="s">
        <v>56</v>
      </c>
      <c r="G49" s="38" t="s">
        <v>57</v>
      </c>
      <c r="H49" s="38" t="s">
        <v>58</v>
      </c>
      <c r="I49" s="38" t="s">
        <v>59</v>
      </c>
      <c r="J49" s="38" t="s">
        <v>54</v>
      </c>
    </row>
    <row r="50" spans="1:10" hidden="1">
      <c r="A50" s="35" t="s">
        <v>60</v>
      </c>
      <c r="B50" s="35">
        <f>+VLOOKUP(A50,'P_1-RiesgoInherente'!$A$2:$D$27,4,0)</f>
        <v>2.36</v>
      </c>
      <c r="C50" s="40">
        <f>+VLOOKUP(A50,'P_2-AuditInternas'!$A$3:$E$28,5,0)</f>
        <v>0.20627062706270627</v>
      </c>
      <c r="D50" s="40">
        <f>+VLOOKUP(A50,'P_3-AuditExternas'!$A$3:$C$29,3,0)</f>
        <v>0.43421052631578949</v>
      </c>
      <c r="E50" s="40">
        <f>+VLOOKUP(A50,'P_4-EvaluacionControles'!$A$2:$B$27,2,0)</f>
        <v>0.56999999999999995</v>
      </c>
      <c r="F50" s="35">
        <f t="shared" ref="F50:F74" si="8">+IF(B50&lt;$C$13,$A$13,IF(B50&lt;$C$14,$A$14,IF(B50&lt;$C$15,$A$15,IF(B50&lt;$C$16,$A$16,$A$17))))</f>
        <v>2.5</v>
      </c>
      <c r="G50" s="35">
        <f t="shared" ref="G50:G74" si="9">+IF(C50&lt;$E$13,$A$13,IF(C50&lt;$E$14,$A$14,IF(C50&lt;$E$15,$A$15,IF(C50&lt;$E$16,$A$16,$A$17))))</f>
        <v>10</v>
      </c>
      <c r="H50" s="35">
        <f t="shared" ref="H50:H74" si="10">+IF(D50&lt;$G$13,$A$13,IF(D50&lt;$G$14,$A$14,IF(D50&lt;$G$15,$A$15,IF(D50&lt;$G$16,$A$16,$A$17))))</f>
        <v>7.5</v>
      </c>
      <c r="I50" s="35">
        <f t="shared" ref="I50:I74" si="11">+IF(E50&lt;$I$17,$A$17,IF(E50&lt;$I$16,$A$16,IF(E50&lt;$I$15,$A$15,IF(E50&lt;$I$14,$A$14,$A$13))))</f>
        <v>10</v>
      </c>
      <c r="J50" s="35">
        <f t="shared" ref="J50:J74" si="12">+F50*$F$48+G50*$G$48+H50*$H$48+I50*$I$48</f>
        <v>6.75</v>
      </c>
    </row>
    <row r="51" spans="1:10" hidden="1">
      <c r="A51" s="35" t="s">
        <v>61</v>
      </c>
      <c r="B51" s="35">
        <f>+VLOOKUP(A51,'P_1-RiesgoInherente'!$A$2:$D$27,4,0)</f>
        <v>7.96</v>
      </c>
      <c r="C51" s="40">
        <f>+VLOOKUP(A51,'P_2-AuditInternas'!$A$3:$E$28,5,0)</f>
        <v>1.3201320132013201E-2</v>
      </c>
      <c r="D51" s="40">
        <f>+VLOOKUP(A51,'P_3-AuditExternas'!$A$3:$C$29,3,0)</f>
        <v>3.2894736842105261E-2</v>
      </c>
      <c r="E51" s="40">
        <f>+VLOOKUP(A51,'P_4-EvaluacionControles'!$A$2:$B$27,2,0)</f>
        <v>0.52</v>
      </c>
      <c r="F51" s="35">
        <f t="shared" si="8"/>
        <v>7.5</v>
      </c>
      <c r="G51" s="35">
        <f t="shared" si="9"/>
        <v>2.5</v>
      </c>
      <c r="H51" s="35">
        <f t="shared" si="10"/>
        <v>0</v>
      </c>
      <c r="I51" s="35">
        <f t="shared" si="11"/>
        <v>10</v>
      </c>
      <c r="J51" s="35">
        <f t="shared" si="12"/>
        <v>6.5</v>
      </c>
    </row>
    <row r="52" spans="1:10" hidden="1">
      <c r="A52" s="35" t="s">
        <v>62</v>
      </c>
      <c r="B52" s="35">
        <f>+VLOOKUP(A52,'P_1-RiesgoInherente'!$A$2:$D$27,4,0)</f>
        <v>5.7200000000000006</v>
      </c>
      <c r="C52" s="40">
        <f>+VLOOKUP(A52,'P_2-AuditInternas'!$A$3:$E$28,5,0)</f>
        <v>5.6105610561056105E-2</v>
      </c>
      <c r="D52" s="40">
        <f>+VLOOKUP(A52,'P_3-AuditExternas'!$A$3:$C$29,3,0)</f>
        <v>0</v>
      </c>
      <c r="E52" s="40">
        <f>+VLOOKUP(A52,'P_4-EvaluacionControles'!$A$2:$B$27,2,0)</f>
        <v>0.33</v>
      </c>
      <c r="F52" s="35">
        <f t="shared" si="8"/>
        <v>5</v>
      </c>
      <c r="G52" s="35">
        <f t="shared" si="9"/>
        <v>2.5</v>
      </c>
      <c r="H52" s="35">
        <f t="shared" si="10"/>
        <v>0</v>
      </c>
      <c r="I52" s="35">
        <f t="shared" si="11"/>
        <v>10</v>
      </c>
      <c r="J52" s="35">
        <f t="shared" si="12"/>
        <v>5.5</v>
      </c>
    </row>
    <row r="53" spans="1:10" hidden="1">
      <c r="A53" s="35" t="s">
        <v>63</v>
      </c>
      <c r="B53" s="35">
        <f>+VLOOKUP(A53,'P_1-RiesgoInherente'!$A$2:$D$27,4,0)</f>
        <v>4.04</v>
      </c>
      <c r="C53" s="40">
        <f>+VLOOKUP(A53,'P_2-AuditInternas'!$A$3:$E$28,5,0)</f>
        <v>2.3102310231023101E-2</v>
      </c>
      <c r="D53" s="40">
        <f>+VLOOKUP(A53,'P_3-AuditExternas'!$A$3:$C$29,3,0)</f>
        <v>3.2894736842105261E-2</v>
      </c>
      <c r="E53" s="40">
        <f>+VLOOKUP(A53,'P_4-EvaluacionControles'!$A$2:$B$27,2,0)</f>
        <v>0.27</v>
      </c>
      <c r="F53" s="35">
        <f t="shared" si="8"/>
        <v>5</v>
      </c>
      <c r="G53" s="35">
        <f t="shared" si="9"/>
        <v>2.5</v>
      </c>
      <c r="H53" s="35">
        <f t="shared" si="10"/>
        <v>0</v>
      </c>
      <c r="I53" s="35">
        <f t="shared" si="11"/>
        <v>10</v>
      </c>
      <c r="J53" s="35">
        <f t="shared" si="12"/>
        <v>5.5</v>
      </c>
    </row>
    <row r="54" spans="1:10" hidden="1">
      <c r="A54" s="35" t="s">
        <v>64</v>
      </c>
      <c r="B54" s="35">
        <f>+VLOOKUP(A54,'P_1-RiesgoInherente'!$A$2:$D$27,4,0)</f>
        <v>9.16</v>
      </c>
      <c r="C54" s="40">
        <f>+VLOOKUP(A54,'P_2-AuditInternas'!$A$3:$E$28,5,0)</f>
        <v>3.3003300330033004E-3</v>
      </c>
      <c r="D54" s="40">
        <f>+VLOOKUP(A54,'P_3-AuditExternas'!$A$3:$C$29,3,0)</f>
        <v>0</v>
      </c>
      <c r="E54" s="40">
        <f>+VLOOKUP(A54,'P_4-EvaluacionControles'!$A$2:$B$27,2,0)</f>
        <v>0.62</v>
      </c>
      <c r="F54" s="35">
        <f t="shared" si="8"/>
        <v>7.5</v>
      </c>
      <c r="G54" s="35">
        <f t="shared" si="9"/>
        <v>0</v>
      </c>
      <c r="H54" s="35">
        <f t="shared" si="10"/>
        <v>0</v>
      </c>
      <c r="I54" s="35">
        <f t="shared" si="11"/>
        <v>7.5</v>
      </c>
      <c r="J54" s="35">
        <f t="shared" si="12"/>
        <v>5.25</v>
      </c>
    </row>
    <row r="55" spans="1:10" hidden="1">
      <c r="A55" s="35" t="s">
        <v>65</v>
      </c>
      <c r="B55" s="35">
        <f>+VLOOKUP(A55,'P_1-RiesgoInherente'!$A$2:$D$27,4,0)</f>
        <v>2.76</v>
      </c>
      <c r="C55" s="40">
        <f>+VLOOKUP(A55,'P_2-AuditInternas'!$A$3:$E$28,5,0)</f>
        <v>0.14521452145214522</v>
      </c>
      <c r="D55" s="40">
        <f>+VLOOKUP(A55,'P_3-AuditExternas'!$A$3:$C$29,3,0)</f>
        <v>3.9473684210526314E-2</v>
      </c>
      <c r="E55" s="40">
        <f>+VLOOKUP(A55,'P_4-EvaluacionControles'!$A$2:$B$27,2,0)</f>
        <v>0.55000000000000004</v>
      </c>
      <c r="F55" s="35">
        <f t="shared" si="8"/>
        <v>2.5</v>
      </c>
      <c r="G55" s="35">
        <f t="shared" si="9"/>
        <v>5</v>
      </c>
      <c r="H55" s="35">
        <f t="shared" si="10"/>
        <v>0</v>
      </c>
      <c r="I55" s="35">
        <f t="shared" si="11"/>
        <v>10</v>
      </c>
      <c r="J55" s="35">
        <f t="shared" si="12"/>
        <v>5</v>
      </c>
    </row>
    <row r="56" spans="1:10" hidden="1">
      <c r="A56" s="35" t="s">
        <v>66</v>
      </c>
      <c r="B56" s="35">
        <f>+VLOOKUP(A56,'P_1-RiesgoInherente'!$A$2:$D$27,4,0)</f>
        <v>6.08</v>
      </c>
      <c r="C56" s="40">
        <f>+VLOOKUP(A56,'P_2-AuditInternas'!$A$3:$E$28,5,0)</f>
        <v>6.6006600660066007E-3</v>
      </c>
      <c r="D56" s="40">
        <f>+VLOOKUP(A56,'P_3-AuditExternas'!$A$3:$C$29,3,0)</f>
        <v>1.3157894736842105E-2</v>
      </c>
      <c r="E56" s="40">
        <f>+VLOOKUP(A56,'P_4-EvaluacionControles'!$A$2:$B$27,2,0)</f>
        <v>0.4</v>
      </c>
      <c r="F56" s="35">
        <f t="shared" si="8"/>
        <v>5</v>
      </c>
      <c r="G56" s="35">
        <f t="shared" si="9"/>
        <v>0</v>
      </c>
      <c r="H56" s="35">
        <f t="shared" si="10"/>
        <v>0</v>
      </c>
      <c r="I56" s="35">
        <f t="shared" si="11"/>
        <v>10</v>
      </c>
      <c r="J56" s="35">
        <f t="shared" si="12"/>
        <v>5</v>
      </c>
    </row>
    <row r="57" spans="1:10" hidden="1">
      <c r="A57" s="35" t="s">
        <v>67</v>
      </c>
      <c r="B57" s="35">
        <f>+VLOOKUP(A57,'P_1-RiesgoInherente'!$A$2:$D$27,4,0)</f>
        <v>3.3200000000000003</v>
      </c>
      <c r="C57" s="40">
        <f>+VLOOKUP(A57,'P_2-AuditInternas'!$A$3:$E$28,5,0)</f>
        <v>9.5709570957095716E-2</v>
      </c>
      <c r="D57" s="40">
        <f>+VLOOKUP(A57,'P_3-AuditExternas'!$A$3:$C$29,3,0)</f>
        <v>0.14473684210526316</v>
      </c>
      <c r="E57" s="40">
        <f>+VLOOKUP(A57,'P_4-EvaluacionControles'!$A$2:$B$27,2,0)</f>
        <v>0.38</v>
      </c>
      <c r="F57" s="35">
        <f t="shared" si="8"/>
        <v>2.5</v>
      </c>
      <c r="G57" s="35">
        <f t="shared" si="9"/>
        <v>2.5</v>
      </c>
      <c r="H57" s="35">
        <f t="shared" si="10"/>
        <v>2.5</v>
      </c>
      <c r="I57" s="35">
        <f t="shared" si="11"/>
        <v>10</v>
      </c>
      <c r="J57" s="35">
        <f t="shared" si="12"/>
        <v>4.75</v>
      </c>
    </row>
    <row r="58" spans="1:10" hidden="1">
      <c r="A58" s="35" t="s">
        <v>68</v>
      </c>
      <c r="B58" s="35">
        <f>+VLOOKUP(A58,'P_1-RiesgoInherente'!$A$2:$D$27,4,0)</f>
        <v>1.76</v>
      </c>
      <c r="C58" s="40">
        <f>+VLOOKUP(A58,'P_2-AuditInternas'!$A$3:$E$28,5,0)</f>
        <v>6.2706270627062702E-2</v>
      </c>
      <c r="D58" s="40">
        <f>+VLOOKUP(A58,'P_3-AuditExternas'!$A$3:$C$29,3,0)</f>
        <v>7.2368421052631582E-2</v>
      </c>
      <c r="E58" s="40">
        <f>+VLOOKUP(A58,'P_4-EvaluacionControles'!$A$2:$B$27,2,0)</f>
        <v>0.1</v>
      </c>
      <c r="F58" s="35">
        <f t="shared" si="8"/>
        <v>2.5</v>
      </c>
      <c r="G58" s="35">
        <f t="shared" si="9"/>
        <v>2.5</v>
      </c>
      <c r="H58" s="35">
        <f t="shared" si="10"/>
        <v>2.5</v>
      </c>
      <c r="I58" s="35">
        <f t="shared" si="11"/>
        <v>10</v>
      </c>
      <c r="J58" s="35">
        <f t="shared" si="12"/>
        <v>4.75</v>
      </c>
    </row>
    <row r="59" spans="1:10" hidden="1">
      <c r="A59" s="35" t="s">
        <v>69</v>
      </c>
      <c r="B59" s="35">
        <f>+VLOOKUP(A59,'P_1-RiesgoInherente'!$A$2:$D$27,4,0)</f>
        <v>1.8399999999999999</v>
      </c>
      <c r="C59" s="40">
        <f>+VLOOKUP(A59,'P_2-AuditInternas'!$A$3:$E$28,5,0)</f>
        <v>2.9702970297029702E-2</v>
      </c>
      <c r="D59" s="40">
        <f>+VLOOKUP(A59,'P_3-AuditExternas'!$A$3:$C$29,3,0)</f>
        <v>3.2894736842105261E-2</v>
      </c>
      <c r="E59" s="40">
        <f>+VLOOKUP(A59,'P_4-EvaluacionControles'!$A$2:$B$27,2,0)</f>
        <v>0.5</v>
      </c>
      <c r="F59" s="35">
        <f t="shared" si="8"/>
        <v>2.5</v>
      </c>
      <c r="G59" s="35">
        <f t="shared" si="9"/>
        <v>2.5</v>
      </c>
      <c r="H59" s="35">
        <f t="shared" si="10"/>
        <v>0</v>
      </c>
      <c r="I59" s="35">
        <f t="shared" si="11"/>
        <v>10</v>
      </c>
      <c r="J59" s="35">
        <f t="shared" si="12"/>
        <v>4.5</v>
      </c>
    </row>
    <row r="60" spans="1:10" hidden="1">
      <c r="A60" s="35" t="s">
        <v>70</v>
      </c>
      <c r="B60" s="35">
        <f>+VLOOKUP(A60,'P_1-RiesgoInherente'!$A$2:$D$27,4,0)</f>
        <v>1.7200000000000002</v>
      </c>
      <c r="C60" s="40">
        <f>+VLOOKUP(A60,'P_2-AuditInternas'!$A$3:$E$28,5,0)</f>
        <v>3.9603960396039604E-2</v>
      </c>
      <c r="D60" s="40">
        <f>+VLOOKUP(A60,'P_3-AuditExternas'!$A$3:$C$29,3,0)</f>
        <v>2.6315789473684209E-2</v>
      </c>
      <c r="E60" s="40">
        <f>+VLOOKUP(A60,'P_4-EvaluacionControles'!$A$2:$B$27,2,0)</f>
        <v>0.33</v>
      </c>
      <c r="F60" s="35">
        <f t="shared" si="8"/>
        <v>2.5</v>
      </c>
      <c r="G60" s="35">
        <f t="shared" si="9"/>
        <v>2.5</v>
      </c>
      <c r="H60" s="35">
        <f t="shared" si="10"/>
        <v>0</v>
      </c>
      <c r="I60" s="35">
        <f t="shared" si="11"/>
        <v>10</v>
      </c>
      <c r="J60" s="35">
        <f t="shared" si="12"/>
        <v>4.5</v>
      </c>
    </row>
    <row r="61" spans="1:10" hidden="1">
      <c r="A61" s="35" t="s">
        <v>71</v>
      </c>
      <c r="B61" s="35">
        <f>+VLOOKUP(A61,'P_1-RiesgoInherente'!$A$2:$D$27,4,0)</f>
        <v>1.96</v>
      </c>
      <c r="C61" s="40">
        <f>+VLOOKUP(A61,'P_2-AuditInternas'!$A$3:$E$28,5,0)</f>
        <v>3.3003300330033004E-3</v>
      </c>
      <c r="D61" s="40">
        <f>+VLOOKUP(A61,'P_3-AuditExternas'!$A$3:$C$29,3,0)</f>
        <v>2.6315789473684209E-2</v>
      </c>
      <c r="E61" s="40">
        <f>+VLOOKUP(A61,'P_4-EvaluacionControles'!$A$2:$B$27,2,0)</f>
        <v>0</v>
      </c>
      <c r="F61" s="35">
        <f t="shared" si="8"/>
        <v>2.5</v>
      </c>
      <c r="G61" s="35">
        <f t="shared" si="9"/>
        <v>0</v>
      </c>
      <c r="H61" s="35">
        <f t="shared" si="10"/>
        <v>0</v>
      </c>
      <c r="I61" s="35">
        <f t="shared" si="11"/>
        <v>10</v>
      </c>
      <c r="J61" s="35">
        <f t="shared" si="12"/>
        <v>4</v>
      </c>
    </row>
    <row r="62" spans="1:10" hidden="1">
      <c r="A62" s="35" t="s">
        <v>72</v>
      </c>
      <c r="B62" s="35">
        <f>+VLOOKUP(A62,'P_1-RiesgoInherente'!$A$2:$D$27,4,0)</f>
        <v>3.48</v>
      </c>
      <c r="C62" s="40">
        <f>+VLOOKUP(A62,'P_2-AuditInternas'!$A$3:$E$28,5,0)</f>
        <v>0.14191419141914191</v>
      </c>
      <c r="D62" s="40">
        <f>+VLOOKUP(A62,'P_3-AuditExternas'!$A$3:$C$29,3,0)</f>
        <v>1.3157894736842105E-2</v>
      </c>
      <c r="E62" s="40">
        <f>+VLOOKUP(A62,'P_4-EvaluacionControles'!$A$2:$B$27,2,0)</f>
        <v>0.76</v>
      </c>
      <c r="F62" s="35">
        <f t="shared" si="8"/>
        <v>2.5</v>
      </c>
      <c r="G62" s="35">
        <f t="shared" si="9"/>
        <v>5</v>
      </c>
      <c r="H62" s="35">
        <f t="shared" si="10"/>
        <v>0</v>
      </c>
      <c r="I62" s="35">
        <f t="shared" si="11"/>
        <v>5</v>
      </c>
      <c r="J62" s="35">
        <f t="shared" si="12"/>
        <v>3.5</v>
      </c>
    </row>
    <row r="63" spans="1:10" hidden="1">
      <c r="A63" s="35" t="s">
        <v>73</v>
      </c>
      <c r="B63" s="35">
        <f>+VLOOKUP(A63,'P_1-RiesgoInherente'!$A$2:$D$27,4,0)</f>
        <v>2.7199999999999998</v>
      </c>
      <c r="C63" s="40">
        <f>+VLOOKUP(A63,'P_2-AuditInternas'!$A$3:$E$28,5,0)</f>
        <v>0</v>
      </c>
      <c r="D63" s="40">
        <f>+VLOOKUP(A63,'P_3-AuditExternas'!$A$3:$C$29,3,0)</f>
        <v>4.6052631578947366E-2</v>
      </c>
      <c r="E63" s="40">
        <f>+VLOOKUP(A63,'P_4-EvaluacionControles'!$A$2:$B$27,2,0)</f>
        <v>0.67</v>
      </c>
      <c r="F63" s="35">
        <f t="shared" si="8"/>
        <v>2.5</v>
      </c>
      <c r="G63" s="35">
        <f t="shared" si="9"/>
        <v>0</v>
      </c>
      <c r="H63" s="35">
        <f t="shared" si="10"/>
        <v>0</v>
      </c>
      <c r="I63" s="35">
        <f t="shared" si="11"/>
        <v>7.5</v>
      </c>
      <c r="J63" s="35">
        <f t="shared" si="12"/>
        <v>3.25</v>
      </c>
    </row>
    <row r="64" spans="1:10" hidden="1">
      <c r="A64" s="35" t="s">
        <v>74</v>
      </c>
      <c r="B64" s="35">
        <f>+VLOOKUP(A64,'P_1-RiesgoInherente'!$A$2:$D$27,4,0)</f>
        <v>1.24</v>
      </c>
      <c r="C64" s="40">
        <f>+VLOOKUP(A64,'P_2-AuditInternas'!$A$3:$E$28,5,0)</f>
        <v>4.9504950495049506E-3</v>
      </c>
      <c r="D64" s="40">
        <f>+VLOOKUP(A64,'P_3-AuditExternas'!$A$3:$C$29,3,0)</f>
        <v>0</v>
      </c>
      <c r="E64" s="40">
        <f>+VLOOKUP(A64,'P_4-EvaluacionControles'!$A$2:$B$27,2,0)</f>
        <v>0.6</v>
      </c>
      <c r="F64" s="35">
        <f t="shared" si="8"/>
        <v>2.5</v>
      </c>
      <c r="G64" s="35">
        <f t="shared" si="9"/>
        <v>0</v>
      </c>
      <c r="H64" s="35">
        <f t="shared" si="10"/>
        <v>0</v>
      </c>
      <c r="I64" s="35">
        <f t="shared" si="11"/>
        <v>7.5</v>
      </c>
      <c r="J64" s="35">
        <f t="shared" si="12"/>
        <v>3.25</v>
      </c>
    </row>
    <row r="65" spans="1:10" hidden="1">
      <c r="A65" s="35" t="s">
        <v>75</v>
      </c>
      <c r="B65" s="35">
        <f>+VLOOKUP(A65,'P_1-RiesgoInherente'!$A$2:$D$27,4,0)</f>
        <v>0.72</v>
      </c>
      <c r="C65" s="40">
        <f>+VLOOKUP(A65,'P_2-AuditInternas'!$A$3:$E$28,5,0)</f>
        <v>0</v>
      </c>
      <c r="D65" s="40">
        <f>+VLOOKUP(A65,'P_3-AuditExternas'!$A$3:$C$29,3,0)</f>
        <v>0</v>
      </c>
      <c r="E65" s="40">
        <f>+VLOOKUP(A65,'P_4-EvaluacionControles'!$A$2:$B$27,2,0)</f>
        <v>0</v>
      </c>
      <c r="F65" s="35">
        <f t="shared" si="8"/>
        <v>0</v>
      </c>
      <c r="G65" s="35">
        <f t="shared" si="9"/>
        <v>0</v>
      </c>
      <c r="H65" s="35">
        <f t="shared" si="10"/>
        <v>0</v>
      </c>
      <c r="I65" s="35">
        <f t="shared" si="11"/>
        <v>10</v>
      </c>
      <c r="J65" s="35">
        <f t="shared" si="12"/>
        <v>3</v>
      </c>
    </row>
    <row r="66" spans="1:10" hidden="1">
      <c r="A66" s="35" t="s">
        <v>76</v>
      </c>
      <c r="B66" s="35">
        <f>+VLOOKUP(A66,'P_1-RiesgoInherente'!$A$2:$D$27,4,0)</f>
        <v>2.16</v>
      </c>
      <c r="C66" s="40">
        <f>+VLOOKUP(A66,'P_2-AuditInternas'!$A$3:$E$28,5,0)</f>
        <v>1.155115511551155E-2</v>
      </c>
      <c r="D66" s="40">
        <f>+VLOOKUP(A66,'P_3-AuditExternas'!$A$3:$C$29,3,0)</f>
        <v>0</v>
      </c>
      <c r="E66" s="40">
        <f>+VLOOKUP(A66,'P_4-EvaluacionControles'!$A$2:$B$27,2,0)</f>
        <v>0.8</v>
      </c>
      <c r="F66" s="35">
        <f t="shared" si="8"/>
        <v>2.5</v>
      </c>
      <c r="G66" s="35">
        <f t="shared" si="9"/>
        <v>2.5</v>
      </c>
      <c r="H66" s="35">
        <f t="shared" si="10"/>
        <v>0</v>
      </c>
      <c r="I66" s="35">
        <f t="shared" si="11"/>
        <v>5</v>
      </c>
      <c r="J66" s="35">
        <f t="shared" si="12"/>
        <v>3</v>
      </c>
    </row>
    <row r="67" spans="1:10" hidden="1">
      <c r="A67" s="35" t="s">
        <v>77</v>
      </c>
      <c r="B67" s="35">
        <f>+VLOOKUP(A67,'P_1-RiesgoInherente'!$A$2:$D$27,4,0)</f>
        <v>3.4000000000000004</v>
      </c>
      <c r="C67" s="40">
        <f>+VLOOKUP(A67,'P_2-AuditInternas'!$A$3:$E$28,5,0)</f>
        <v>6.6006600660066007E-3</v>
      </c>
      <c r="D67" s="40">
        <f>+VLOOKUP(A67,'P_3-AuditExternas'!$A$3:$C$29,3,0)</f>
        <v>6.5789473684210523E-3</v>
      </c>
      <c r="E67" s="40">
        <f>+VLOOKUP(A67,'P_4-EvaluacionControles'!$A$2:$B$27,2,0)</f>
        <v>0.75</v>
      </c>
      <c r="F67" s="35">
        <f t="shared" si="8"/>
        <v>2.5</v>
      </c>
      <c r="G67" s="35">
        <f t="shared" si="9"/>
        <v>0</v>
      </c>
      <c r="H67" s="35">
        <f t="shared" si="10"/>
        <v>0</v>
      </c>
      <c r="I67" s="35">
        <f t="shared" si="11"/>
        <v>5</v>
      </c>
      <c r="J67" s="35">
        <f t="shared" si="12"/>
        <v>2.5</v>
      </c>
    </row>
    <row r="68" spans="1:10" hidden="1">
      <c r="A68" s="35" t="s">
        <v>78</v>
      </c>
      <c r="B68" s="35">
        <f>+VLOOKUP(A68,'P_1-RiesgoInherente'!$A$2:$D$27,4,0)</f>
        <v>1.28</v>
      </c>
      <c r="C68" s="40">
        <f>+VLOOKUP(A68,'P_2-AuditInternas'!$A$3:$E$28,5,0)</f>
        <v>6.6006600660066007E-3</v>
      </c>
      <c r="D68" s="40">
        <f>+VLOOKUP(A68,'P_3-AuditExternas'!$A$3:$C$29,3,0)</f>
        <v>6.5789473684210523E-3</v>
      </c>
      <c r="E68" s="40">
        <f>+VLOOKUP(A68,'P_4-EvaluacionControles'!$A$2:$B$27,2,0)</f>
        <v>0.83</v>
      </c>
      <c r="F68" s="35">
        <f t="shared" si="8"/>
        <v>2.5</v>
      </c>
      <c r="G68" s="35">
        <f t="shared" si="9"/>
        <v>0</v>
      </c>
      <c r="H68" s="35">
        <f t="shared" si="10"/>
        <v>0</v>
      </c>
      <c r="I68" s="35">
        <f t="shared" si="11"/>
        <v>5</v>
      </c>
      <c r="J68" s="35">
        <f t="shared" si="12"/>
        <v>2.5</v>
      </c>
    </row>
    <row r="69" spans="1:10" hidden="1">
      <c r="A69" s="35" t="s">
        <v>79</v>
      </c>
      <c r="B69" s="35">
        <f>+VLOOKUP(A69,'P_1-RiesgoInherente'!$A$2:$D$27,4,0)</f>
        <v>0.64</v>
      </c>
      <c r="C69" s="40">
        <f>+VLOOKUP(A69,'P_2-AuditInternas'!$A$3:$E$28,5,0)</f>
        <v>0</v>
      </c>
      <c r="D69" s="40">
        <f>+VLOOKUP(A69,'P_3-AuditExternas'!$A$3:$C$29,3,0)</f>
        <v>0</v>
      </c>
      <c r="E69" s="40">
        <f>+VLOOKUP(A69,'P_4-EvaluacionControles'!$A$2:$B$27,2,0)</f>
        <v>0.6</v>
      </c>
      <c r="F69" s="35">
        <f t="shared" si="8"/>
        <v>0</v>
      </c>
      <c r="G69" s="35">
        <f t="shared" si="9"/>
        <v>0</v>
      </c>
      <c r="H69" s="35">
        <f t="shared" si="10"/>
        <v>0</v>
      </c>
      <c r="I69" s="35">
        <f t="shared" si="11"/>
        <v>7.5</v>
      </c>
      <c r="J69" s="35">
        <f t="shared" si="12"/>
        <v>2.25</v>
      </c>
    </row>
    <row r="70" spans="1:10" hidden="1">
      <c r="A70" s="35" t="s">
        <v>80</v>
      </c>
      <c r="B70" s="35">
        <f>+VLOOKUP(A70,'P_1-RiesgoInherente'!$A$2:$D$27,4,0)</f>
        <v>2.8800000000000003</v>
      </c>
      <c r="C70" s="40">
        <f>+VLOOKUP(A70,'P_2-AuditInternas'!$A$3:$E$28,5,0)</f>
        <v>1.155115511551155E-2</v>
      </c>
      <c r="D70" s="40">
        <f>+VLOOKUP(A70,'P_3-AuditExternas'!$A$3:$C$29,3,0)</f>
        <v>3.9473684210526314E-2</v>
      </c>
      <c r="E70" s="40">
        <f>+VLOOKUP(A70,'P_4-EvaluacionControles'!$A$2:$B$27,2,0)</f>
        <v>0.9</v>
      </c>
      <c r="F70" s="35">
        <f t="shared" si="8"/>
        <v>2.5</v>
      </c>
      <c r="G70" s="35">
        <f t="shared" si="9"/>
        <v>2.5</v>
      </c>
      <c r="H70" s="35">
        <f t="shared" si="10"/>
        <v>0</v>
      </c>
      <c r="I70" s="35">
        <f t="shared" si="11"/>
        <v>2.5</v>
      </c>
      <c r="J70" s="35">
        <f t="shared" si="12"/>
        <v>2.25</v>
      </c>
    </row>
    <row r="71" spans="1:10" hidden="1">
      <c r="A71" s="35" t="s">
        <v>81</v>
      </c>
      <c r="B71" s="35">
        <f>+VLOOKUP(A71,'P_1-RiesgoInherente'!$A$2:$D$27,4,0)</f>
        <v>0.08</v>
      </c>
      <c r="C71" s="40">
        <f>+VLOOKUP(A71,'P_2-AuditInternas'!$A$3:$E$28,5,0)</f>
        <v>6.9306930693069313E-2</v>
      </c>
      <c r="D71" s="40">
        <f>+VLOOKUP(A71,'P_3-AuditExternas'!$A$3:$C$29,3,0)</f>
        <v>1.9736842105263157E-2</v>
      </c>
      <c r="E71" s="40">
        <f>+VLOOKUP(A71,'P_4-EvaluacionControles'!$A$2:$B$27,2,0)</f>
        <v>0.83</v>
      </c>
      <c r="F71" s="35">
        <f t="shared" si="8"/>
        <v>0</v>
      </c>
      <c r="G71" s="35">
        <f t="shared" si="9"/>
        <v>2.5</v>
      </c>
      <c r="H71" s="35">
        <f t="shared" si="10"/>
        <v>0</v>
      </c>
      <c r="I71" s="35">
        <f t="shared" si="11"/>
        <v>5</v>
      </c>
      <c r="J71" s="35">
        <f t="shared" si="12"/>
        <v>2</v>
      </c>
    </row>
    <row r="72" spans="1:10" hidden="1">
      <c r="A72" s="35" t="s">
        <v>82</v>
      </c>
      <c r="B72" s="35">
        <f>+VLOOKUP(A72,'P_1-RiesgoInherente'!$A$2:$D$27,4,0)</f>
        <v>1.1200000000000001</v>
      </c>
      <c r="C72" s="40">
        <f>+VLOOKUP(A72,'P_2-AuditInternas'!$A$3:$E$28,5,0)</f>
        <v>2.6402640264026403E-2</v>
      </c>
      <c r="D72" s="40">
        <f>+VLOOKUP(A72,'P_3-AuditExternas'!$A$3:$C$29,3,0)</f>
        <v>1.3157894736842105E-2</v>
      </c>
      <c r="E72" s="40">
        <f>+VLOOKUP(A72,'P_4-EvaluacionControles'!$A$2:$B$27,2,0)</f>
        <v>1</v>
      </c>
      <c r="F72" s="35">
        <f t="shared" si="8"/>
        <v>2.5</v>
      </c>
      <c r="G72" s="35">
        <f t="shared" si="9"/>
        <v>2.5</v>
      </c>
      <c r="H72" s="35">
        <f t="shared" si="10"/>
        <v>0</v>
      </c>
      <c r="I72" s="35">
        <f t="shared" si="11"/>
        <v>0</v>
      </c>
      <c r="J72" s="35">
        <f t="shared" si="12"/>
        <v>1.5</v>
      </c>
    </row>
    <row r="73" spans="1:10" hidden="1">
      <c r="A73" s="35" t="s">
        <v>83</v>
      </c>
      <c r="B73" s="35">
        <f>+VLOOKUP(A73,'P_1-RiesgoInherente'!$A$2:$D$27,4,0)</f>
        <v>0.32</v>
      </c>
      <c r="C73" s="40">
        <f>+VLOOKUP(A73,'P_2-AuditInternas'!$A$3:$E$28,5,0)</f>
        <v>3.1353135313531351E-2</v>
      </c>
      <c r="D73" s="40">
        <f>+VLOOKUP(A73,'P_3-AuditExternas'!$A$3:$C$29,3,0)</f>
        <v>0</v>
      </c>
      <c r="E73" s="40">
        <f>+VLOOKUP(A73,'P_4-EvaluacionControles'!$A$2:$B$27,2,0)</f>
        <v>1</v>
      </c>
      <c r="F73" s="35">
        <f t="shared" si="8"/>
        <v>0</v>
      </c>
      <c r="G73" s="35">
        <f t="shared" si="9"/>
        <v>2.5</v>
      </c>
      <c r="H73" s="35">
        <f t="shared" si="10"/>
        <v>0</v>
      </c>
      <c r="I73" s="35">
        <f t="shared" si="11"/>
        <v>0</v>
      </c>
      <c r="J73" s="35">
        <f t="shared" si="12"/>
        <v>0.5</v>
      </c>
    </row>
    <row r="74" spans="1:10" hidden="1">
      <c r="A74" s="35" t="s">
        <v>84</v>
      </c>
      <c r="B74" s="35">
        <f>+VLOOKUP(A74,'P_1-RiesgoInherente'!$A$2:$D$27,4,0)</f>
        <v>0.88000000000000012</v>
      </c>
      <c r="C74" s="40">
        <f>+VLOOKUP(A74,'P_2-AuditInternas'!$A$3:$E$28,5,0)</f>
        <v>4.9504950495049506E-3</v>
      </c>
      <c r="D74" s="40">
        <f>+VLOOKUP(A74,'P_3-AuditExternas'!$A$3:$C$29,3,0)</f>
        <v>0</v>
      </c>
      <c r="E74" s="40">
        <f>+VLOOKUP(A74,'P_4-EvaluacionControles'!$A$2:$B$27,2,0)</f>
        <v>1</v>
      </c>
      <c r="F74" s="35">
        <f t="shared" si="8"/>
        <v>0</v>
      </c>
      <c r="G74" s="35">
        <f t="shared" si="9"/>
        <v>0</v>
      </c>
      <c r="H74" s="35">
        <f t="shared" si="10"/>
        <v>0</v>
      </c>
      <c r="I74" s="35">
        <f t="shared" si="11"/>
        <v>0</v>
      </c>
      <c r="J74" s="35">
        <f t="shared" si="12"/>
        <v>0</v>
      </c>
    </row>
  </sheetData>
  <sortState ref="A21:P45">
    <sortCondition descending="1" ref="P21:P45"/>
  </sortState>
  <mergeCells count="13">
    <mergeCell ref="B1:M1"/>
    <mergeCell ref="A2:A3"/>
    <mergeCell ref="B2:C2"/>
    <mergeCell ref="D2:E2"/>
    <mergeCell ref="F2:G2"/>
    <mergeCell ref="H2:I2"/>
    <mergeCell ref="K2:L2"/>
    <mergeCell ref="B10:I10"/>
    <mergeCell ref="A11:A12"/>
    <mergeCell ref="B11:C11"/>
    <mergeCell ref="D11:E11"/>
    <mergeCell ref="F11:G11"/>
    <mergeCell ref="H11:I11"/>
  </mergeCells>
  <pageMargins left="0" right="0" top="0.13888888888888901" bottom="0.13888888888888901" header="0" footer="0"/>
  <pageSetup paperSize="75" scale="70" pageOrder="overThenDown" orientation="landscape" horizontalDpi="300" verticalDpi="300" r:id="rId1"/>
  <headerFooter>
    <oddHeader>&amp;C&amp;10&amp;A</oddHeader>
    <oddFooter>&amp;C&amp;10Página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29"/>
  <sheetViews>
    <sheetView zoomScaleNormal="100" zoomScalePageLayoutView="60" workbookViewId="0">
      <selection sqref="A1:C1"/>
    </sheetView>
  </sheetViews>
  <sheetFormatPr baseColWidth="10" defaultColWidth="9" defaultRowHeight="14.25"/>
  <cols>
    <col min="1" max="1" width="59.375" style="1" customWidth="1"/>
    <col min="2" max="2" width="16.125" style="1" customWidth="1"/>
    <col min="3" max="3" width="13.75" style="1" customWidth="1"/>
    <col min="4" max="1025" width="10.875" style="1" customWidth="1"/>
  </cols>
  <sheetData>
    <row r="1" spans="1:3" ht="14.25" customHeight="1">
      <c r="A1" s="61" t="s">
        <v>108</v>
      </c>
      <c r="B1" s="61"/>
      <c r="C1" s="61"/>
    </row>
    <row r="2" spans="1:3" ht="15">
      <c r="A2" s="62" t="s">
        <v>109</v>
      </c>
      <c r="B2" s="62"/>
      <c r="C2" s="62"/>
    </row>
    <row r="3" spans="1:3" ht="15">
      <c r="A3" s="12" t="s">
        <v>0</v>
      </c>
      <c r="B3" s="12" t="s">
        <v>110</v>
      </c>
      <c r="C3" s="12" t="s">
        <v>111</v>
      </c>
    </row>
    <row r="4" spans="1:3">
      <c r="A4" s="25" t="s">
        <v>25</v>
      </c>
      <c r="B4" s="26">
        <v>0.13522733071388501</v>
      </c>
      <c r="C4" s="17">
        <f t="shared" ref="C4:C28" si="0">+B4/$B$29</f>
        <v>6.2892528481755276E-3</v>
      </c>
    </row>
    <row r="5" spans="1:3">
      <c r="A5" s="25" t="s">
        <v>22</v>
      </c>
      <c r="B5" s="26">
        <v>0.163151196611726</v>
      </c>
      <c r="C5" s="17">
        <f t="shared" si="0"/>
        <v>7.5879566841748234E-3</v>
      </c>
    </row>
    <row r="6" spans="1:3">
      <c r="A6" s="25" t="s">
        <v>16</v>
      </c>
      <c r="B6" s="26">
        <v>0.154416512731541</v>
      </c>
      <c r="C6" s="17">
        <f t="shared" si="0"/>
        <v>7.181717537240854E-3</v>
      </c>
    </row>
    <row r="7" spans="1:3">
      <c r="A7" s="25" t="s">
        <v>27</v>
      </c>
      <c r="B7" s="26">
        <v>0</v>
      </c>
      <c r="C7" s="17">
        <f t="shared" si="0"/>
        <v>0</v>
      </c>
    </row>
    <row r="8" spans="1:3">
      <c r="A8" s="25" t="s">
        <v>26</v>
      </c>
      <c r="B8" s="26">
        <v>0</v>
      </c>
      <c r="C8" s="17">
        <f t="shared" si="0"/>
        <v>0</v>
      </c>
    </row>
    <row r="9" spans="1:3">
      <c r="A9" s="25" t="s">
        <v>12</v>
      </c>
      <c r="B9" s="26">
        <v>0.87379507532719503</v>
      </c>
      <c r="C9" s="17">
        <f t="shared" si="0"/>
        <v>4.063910850869909E-2</v>
      </c>
    </row>
    <row r="10" spans="1:3">
      <c r="A10" s="25" t="s">
        <v>17</v>
      </c>
      <c r="B10" s="26">
        <v>0.161936154003164</v>
      </c>
      <c r="C10" s="17">
        <f t="shared" si="0"/>
        <v>7.5314465826575375E-3</v>
      </c>
    </row>
    <row r="11" spans="1:3">
      <c r="A11" s="25" t="s">
        <v>6</v>
      </c>
      <c r="B11" s="26">
        <v>1.7306139559083999</v>
      </c>
      <c r="C11" s="17">
        <f t="shared" si="0"/>
        <v>8.048867557933416E-2</v>
      </c>
    </row>
    <row r="12" spans="1:3">
      <c r="A12" s="25" t="s">
        <v>5</v>
      </c>
      <c r="B12" s="26">
        <v>7.3338674286880901E-2</v>
      </c>
      <c r="C12" s="17">
        <f t="shared" si="0"/>
        <v>3.4108893794264827E-3</v>
      </c>
    </row>
    <row r="13" spans="1:3">
      <c r="A13" s="25" t="s">
        <v>11</v>
      </c>
      <c r="B13" s="26">
        <v>0.95540979250473301</v>
      </c>
      <c r="C13" s="17">
        <f t="shared" si="0"/>
        <v>4.4434906220242369E-2</v>
      </c>
    </row>
    <row r="14" spans="1:3">
      <c r="A14" s="25" t="s">
        <v>15</v>
      </c>
      <c r="B14" s="26">
        <v>0.43320853484621102</v>
      </c>
      <c r="C14" s="17">
        <f t="shared" si="0"/>
        <v>2.0147983379189226E-2</v>
      </c>
    </row>
    <row r="15" spans="1:3">
      <c r="A15" s="25" t="s">
        <v>23</v>
      </c>
      <c r="B15" s="26">
        <v>0.111284516337535</v>
      </c>
      <c r="C15" s="17">
        <f t="shared" si="0"/>
        <v>5.1757027047625755E-3</v>
      </c>
    </row>
    <row r="16" spans="1:3">
      <c r="A16" s="25" t="s">
        <v>24</v>
      </c>
      <c r="B16" s="26">
        <v>8.2030208705414095E-2</v>
      </c>
      <c r="C16" s="17">
        <f t="shared" si="0"/>
        <v>3.8151216992408287E-3</v>
      </c>
    </row>
    <row r="17" spans="1:3">
      <c r="A17" s="25" t="s">
        <v>20</v>
      </c>
      <c r="B17" s="26">
        <v>8.2908608460478705E-2</v>
      </c>
      <c r="C17" s="17">
        <f t="shared" si="0"/>
        <v>3.8559749656050489E-3</v>
      </c>
    </row>
    <row r="18" spans="1:3">
      <c r="A18" s="25" t="s">
        <v>7</v>
      </c>
      <c r="B18" s="26">
        <v>1.8016158808370499</v>
      </c>
      <c r="C18" s="17">
        <f t="shared" si="0"/>
        <v>8.3790885688977371E-2</v>
      </c>
    </row>
    <row r="19" spans="1:3">
      <c r="A19" s="25" t="s">
        <v>9</v>
      </c>
      <c r="B19" s="26">
        <v>2.1439579998153602</v>
      </c>
      <c r="C19" s="17">
        <f t="shared" si="0"/>
        <v>9.9712786501988879E-2</v>
      </c>
    </row>
    <row r="20" spans="1:3">
      <c r="A20" s="25" t="s">
        <v>4</v>
      </c>
      <c r="B20" s="26">
        <v>2.28365122569206</v>
      </c>
      <c r="C20" s="17">
        <f t="shared" si="0"/>
        <v>0.10620974250990373</v>
      </c>
    </row>
    <row r="21" spans="1:3">
      <c r="A21" s="25" t="s">
        <v>2</v>
      </c>
      <c r="B21" s="26">
        <v>4.8700640955657404</v>
      </c>
      <c r="C21" s="17">
        <f t="shared" si="0"/>
        <v>0.22650054779709736</v>
      </c>
    </row>
    <row r="22" spans="1:3">
      <c r="A22" s="25" t="s">
        <v>10</v>
      </c>
      <c r="B22" s="26">
        <v>0.56003675954483401</v>
      </c>
      <c r="C22" s="17">
        <f t="shared" si="0"/>
        <v>2.6046604384306483E-2</v>
      </c>
    </row>
    <row r="23" spans="1:3">
      <c r="A23" s="25" t="s">
        <v>19</v>
      </c>
      <c r="B23" s="26">
        <v>0.57990485719604801</v>
      </c>
      <c r="C23" s="17">
        <f t="shared" si="0"/>
        <v>2.697064458447215E-2</v>
      </c>
    </row>
    <row r="24" spans="1:3">
      <c r="A24" s="25" t="s">
        <v>13</v>
      </c>
      <c r="B24" s="26">
        <v>1.30780978830379</v>
      </c>
      <c r="C24" s="17">
        <f t="shared" si="0"/>
        <v>6.0824586217443501E-2</v>
      </c>
    </row>
    <row r="25" spans="1:3">
      <c r="A25" s="25" t="s">
        <v>8</v>
      </c>
      <c r="B25" s="26">
        <v>2.1032581721354</v>
      </c>
      <c r="C25" s="17">
        <f t="shared" si="0"/>
        <v>9.781988877336309E-2</v>
      </c>
    </row>
    <row r="26" spans="1:3">
      <c r="A26" s="25" t="s">
        <v>21</v>
      </c>
      <c r="B26" s="26">
        <v>0.139519462582198</v>
      </c>
      <c r="C26" s="17">
        <f t="shared" si="0"/>
        <v>6.4888744959225135E-3</v>
      </c>
    </row>
    <row r="27" spans="1:3">
      <c r="A27" s="25" t="s">
        <v>14</v>
      </c>
      <c r="B27" s="26">
        <v>0.23447137928301601</v>
      </c>
      <c r="C27" s="17">
        <f t="shared" si="0"/>
        <v>1.0904968560619064E-2</v>
      </c>
    </row>
    <row r="28" spans="1:3">
      <c r="A28" s="25" t="s">
        <v>18</v>
      </c>
      <c r="B28" s="26">
        <v>0.51972455236886095</v>
      </c>
      <c r="C28" s="17">
        <f t="shared" si="0"/>
        <v>2.4171734397157519E-2</v>
      </c>
    </row>
    <row r="29" spans="1:3" ht="15">
      <c r="A29" s="27" t="s">
        <v>112</v>
      </c>
      <c r="B29" s="28">
        <f>+SUM(B4:B28)</f>
        <v>21.501334733761517</v>
      </c>
      <c r="C29" s="29">
        <f>+SUM(C4:C28)</f>
        <v>1.0000000000000002</v>
      </c>
    </row>
  </sheetData>
  <mergeCells count="2">
    <mergeCell ref="A1:C1"/>
    <mergeCell ref="A2:C2"/>
  </mergeCells>
  <pageMargins left="0" right="0" top="0.13888888888888901" bottom="0.13888888888888901" header="0" footer="0"/>
  <pageSetup paperSize="75" scale="70" pageOrder="overThenDown" orientation="landscape" useFirstPageNumber="1" horizontalDpi="300" verticalDpi="300"/>
  <headerFooter>
    <oddHeader>&amp;C&amp;10&amp;A</oddHeader>
    <oddFooter>&amp;C&amp;10Página &amp;P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29"/>
  <sheetViews>
    <sheetView zoomScaleNormal="100" zoomScalePageLayoutView="60" workbookViewId="0">
      <selection activeCell="B3" sqref="B3"/>
    </sheetView>
  </sheetViews>
  <sheetFormatPr baseColWidth="10" defaultColWidth="9" defaultRowHeight="14.25"/>
  <cols>
    <col min="1" max="1" width="54.875" style="1" customWidth="1"/>
    <col min="2" max="2" width="17" style="1" customWidth="1"/>
    <col min="3" max="3" width="29.625" style="1" customWidth="1"/>
    <col min="4" max="4" width="13.5" style="1" customWidth="1"/>
    <col min="5" max="5" width="17.875" style="1" customWidth="1"/>
    <col min="6" max="8" width="10.5" style="1" customWidth="1"/>
    <col min="9" max="1025" width="10.875" style="1" customWidth="1"/>
  </cols>
  <sheetData>
    <row r="1" spans="1:5" ht="14.25" customHeight="1">
      <c r="A1" s="61" t="s">
        <v>113</v>
      </c>
      <c r="B1" s="61"/>
      <c r="C1" s="61"/>
      <c r="D1" s="61"/>
      <c r="E1" s="61"/>
    </row>
    <row r="2" spans="1:5" ht="15">
      <c r="A2" s="62" t="s">
        <v>114</v>
      </c>
      <c r="B2" s="62"/>
      <c r="C2" s="62"/>
      <c r="D2" s="62"/>
      <c r="E2" s="62"/>
    </row>
    <row r="3" spans="1:5" ht="15">
      <c r="A3" s="12" t="s">
        <v>0</v>
      </c>
      <c r="B3" s="12" t="s">
        <v>115</v>
      </c>
      <c r="C3" s="12" t="s">
        <v>116</v>
      </c>
      <c r="D3" s="12" t="s">
        <v>112</v>
      </c>
      <c r="E3" s="12" t="s">
        <v>117</v>
      </c>
    </row>
    <row r="4" spans="1:5">
      <c r="A4" s="25" t="s">
        <v>25</v>
      </c>
      <c r="B4" s="11">
        <v>1</v>
      </c>
      <c r="C4" s="11">
        <v>4</v>
      </c>
      <c r="D4" s="11">
        <v>5</v>
      </c>
      <c r="E4" s="17">
        <f t="shared" ref="E4:E21" si="0">+B4/$B$29</f>
        <v>4.464285714285714E-3</v>
      </c>
    </row>
    <row r="5" spans="1:5">
      <c r="A5" s="25" t="s">
        <v>22</v>
      </c>
      <c r="B5" s="11">
        <v>8</v>
      </c>
      <c r="C5" s="11">
        <v>7</v>
      </c>
      <c r="D5" s="11">
        <v>15</v>
      </c>
      <c r="E5" s="17">
        <f t="shared" si="0"/>
        <v>3.5714285714285712E-2</v>
      </c>
    </row>
    <row r="6" spans="1:5">
      <c r="A6" s="25" t="s">
        <v>16</v>
      </c>
      <c r="B6" s="11">
        <v>11</v>
      </c>
      <c r="C6" s="11">
        <v>10</v>
      </c>
      <c r="D6" s="11">
        <v>21</v>
      </c>
      <c r="E6" s="17">
        <f t="shared" si="0"/>
        <v>4.9107142857142856E-2</v>
      </c>
    </row>
    <row r="7" spans="1:5">
      <c r="A7" s="25" t="s">
        <v>27</v>
      </c>
      <c r="B7" s="11">
        <v>0</v>
      </c>
      <c r="C7" s="11">
        <v>0</v>
      </c>
      <c r="D7" s="11">
        <v>0</v>
      </c>
      <c r="E7" s="17">
        <f t="shared" si="0"/>
        <v>0</v>
      </c>
    </row>
    <row r="8" spans="1:5">
      <c r="A8" s="25" t="s">
        <v>26</v>
      </c>
      <c r="B8" s="11">
        <v>7</v>
      </c>
      <c r="C8" s="11">
        <v>4</v>
      </c>
      <c r="D8" s="11">
        <v>11</v>
      </c>
      <c r="E8" s="17">
        <f t="shared" si="0"/>
        <v>3.125E-2</v>
      </c>
    </row>
    <row r="9" spans="1:5">
      <c r="A9" s="25" t="s">
        <v>12</v>
      </c>
      <c r="B9" s="11">
        <v>8</v>
      </c>
      <c r="C9" s="11">
        <v>9</v>
      </c>
      <c r="D9" s="11">
        <v>17</v>
      </c>
      <c r="E9" s="17">
        <f t="shared" si="0"/>
        <v>3.5714285714285712E-2</v>
      </c>
    </row>
    <row r="10" spans="1:5">
      <c r="A10" s="25" t="s">
        <v>17</v>
      </c>
      <c r="B10" s="11">
        <v>17</v>
      </c>
      <c r="C10" s="11">
        <v>22</v>
      </c>
      <c r="D10" s="11">
        <v>39</v>
      </c>
      <c r="E10" s="17">
        <f t="shared" si="0"/>
        <v>7.5892857142857137E-2</v>
      </c>
    </row>
    <row r="11" spans="1:5">
      <c r="A11" s="25" t="s">
        <v>6</v>
      </c>
      <c r="B11" s="11">
        <v>17</v>
      </c>
      <c r="C11" s="11">
        <v>25</v>
      </c>
      <c r="D11" s="11">
        <v>42</v>
      </c>
      <c r="E11" s="17">
        <f t="shared" si="0"/>
        <v>7.5892857142857137E-2</v>
      </c>
    </row>
    <row r="12" spans="1:5">
      <c r="A12" s="25" t="s">
        <v>5</v>
      </c>
      <c r="B12" s="11">
        <v>16</v>
      </c>
      <c r="C12" s="11">
        <v>16</v>
      </c>
      <c r="D12" s="11">
        <v>32</v>
      </c>
      <c r="E12" s="17">
        <f t="shared" si="0"/>
        <v>7.1428571428571425E-2</v>
      </c>
    </row>
    <row r="13" spans="1:5">
      <c r="A13" s="25" t="s">
        <v>11</v>
      </c>
      <c r="B13" s="11">
        <v>4</v>
      </c>
      <c r="C13" s="11">
        <v>8</v>
      </c>
      <c r="D13" s="11">
        <v>12</v>
      </c>
      <c r="E13" s="17">
        <f t="shared" si="0"/>
        <v>1.7857142857142856E-2</v>
      </c>
    </row>
    <row r="14" spans="1:5">
      <c r="A14" s="25" t="s">
        <v>15</v>
      </c>
      <c r="B14" s="11">
        <v>9</v>
      </c>
      <c r="C14" s="11">
        <v>13</v>
      </c>
      <c r="D14" s="11">
        <v>22</v>
      </c>
      <c r="E14" s="17">
        <f t="shared" si="0"/>
        <v>4.0178571428571432E-2</v>
      </c>
    </row>
    <row r="15" spans="1:5">
      <c r="A15" s="25" t="s">
        <v>23</v>
      </c>
      <c r="B15" s="11">
        <v>8</v>
      </c>
      <c r="C15" s="11">
        <v>13</v>
      </c>
      <c r="D15" s="11">
        <v>21</v>
      </c>
      <c r="E15" s="17">
        <f t="shared" si="0"/>
        <v>3.5714285714285712E-2</v>
      </c>
    </row>
    <row r="16" spans="1:5">
      <c r="A16" s="25" t="s">
        <v>24</v>
      </c>
      <c r="B16" s="11">
        <v>4</v>
      </c>
      <c r="C16" s="11">
        <v>11</v>
      </c>
      <c r="D16" s="11">
        <v>15</v>
      </c>
      <c r="E16" s="17">
        <f t="shared" si="0"/>
        <v>1.7857142857142856E-2</v>
      </c>
    </row>
    <row r="17" spans="1:8">
      <c r="A17" s="25" t="s">
        <v>20</v>
      </c>
      <c r="B17" s="11">
        <v>11</v>
      </c>
      <c r="C17" s="11">
        <v>10</v>
      </c>
      <c r="D17" s="11">
        <v>21</v>
      </c>
      <c r="E17" s="17">
        <f t="shared" si="0"/>
        <v>4.9107142857142856E-2</v>
      </c>
    </row>
    <row r="18" spans="1:8">
      <c r="A18" s="25" t="s">
        <v>7</v>
      </c>
      <c r="B18" s="11">
        <v>11</v>
      </c>
      <c r="C18" s="11">
        <v>8</v>
      </c>
      <c r="D18" s="11">
        <v>19</v>
      </c>
      <c r="E18" s="17">
        <f t="shared" si="0"/>
        <v>4.9107142857142856E-2</v>
      </c>
    </row>
    <row r="19" spans="1:8">
      <c r="A19" s="25" t="s">
        <v>9</v>
      </c>
      <c r="B19" s="11">
        <v>9</v>
      </c>
      <c r="C19" s="11">
        <v>8</v>
      </c>
      <c r="D19" s="11">
        <v>17</v>
      </c>
      <c r="E19" s="17">
        <f t="shared" si="0"/>
        <v>4.0178571428571432E-2</v>
      </c>
    </row>
    <row r="20" spans="1:8">
      <c r="A20" s="25" t="s">
        <v>4</v>
      </c>
      <c r="B20" s="11">
        <v>13</v>
      </c>
      <c r="C20" s="11">
        <v>20</v>
      </c>
      <c r="D20" s="11">
        <v>33</v>
      </c>
      <c r="E20" s="17">
        <f t="shared" si="0"/>
        <v>5.8035714285714288E-2</v>
      </c>
    </row>
    <row r="21" spans="1:8">
      <c r="A21" s="25" t="s">
        <v>2</v>
      </c>
      <c r="B21" s="11">
        <v>16</v>
      </c>
      <c r="C21" s="11">
        <v>26</v>
      </c>
      <c r="D21" s="11">
        <v>42</v>
      </c>
      <c r="E21" s="17">
        <f t="shared" si="0"/>
        <v>7.1428571428571425E-2</v>
      </c>
    </row>
    <row r="22" spans="1:8">
      <c r="A22" s="25" t="s">
        <v>10</v>
      </c>
      <c r="B22" s="11" t="s">
        <v>118</v>
      </c>
      <c r="C22" s="11" t="s">
        <v>118</v>
      </c>
      <c r="D22" s="11" t="s">
        <v>118</v>
      </c>
      <c r="E22" s="30" t="s">
        <v>119</v>
      </c>
    </row>
    <row r="23" spans="1:8">
      <c r="A23" s="25" t="s">
        <v>19</v>
      </c>
      <c r="B23" s="11">
        <v>9</v>
      </c>
      <c r="C23" s="11">
        <v>6</v>
      </c>
      <c r="D23" s="11">
        <v>15</v>
      </c>
      <c r="E23" s="17">
        <f t="shared" ref="E23:E28" si="1">+B23/$B$29</f>
        <v>4.0178571428571432E-2</v>
      </c>
    </row>
    <row r="24" spans="1:8">
      <c r="A24" s="25" t="s">
        <v>13</v>
      </c>
      <c r="B24" s="11">
        <v>7</v>
      </c>
      <c r="C24" s="11">
        <v>12</v>
      </c>
      <c r="D24" s="11">
        <v>19</v>
      </c>
      <c r="E24" s="17">
        <f t="shared" si="1"/>
        <v>3.125E-2</v>
      </c>
    </row>
    <row r="25" spans="1:8">
      <c r="A25" s="25" t="s">
        <v>8</v>
      </c>
      <c r="B25" s="11">
        <v>10</v>
      </c>
      <c r="C25" s="11">
        <v>10</v>
      </c>
      <c r="D25" s="11">
        <v>20</v>
      </c>
      <c r="E25" s="17">
        <f t="shared" si="1"/>
        <v>4.4642857142857144E-2</v>
      </c>
    </row>
    <row r="26" spans="1:8">
      <c r="A26" s="25" t="s">
        <v>21</v>
      </c>
      <c r="B26" s="11">
        <v>11</v>
      </c>
      <c r="C26" s="11">
        <v>8</v>
      </c>
      <c r="D26" s="11">
        <v>19</v>
      </c>
      <c r="E26" s="17">
        <f t="shared" si="1"/>
        <v>4.9107142857142856E-2</v>
      </c>
    </row>
    <row r="27" spans="1:8">
      <c r="A27" s="25" t="s">
        <v>14</v>
      </c>
      <c r="B27" s="11">
        <v>10</v>
      </c>
      <c r="C27" s="11">
        <v>10</v>
      </c>
      <c r="D27" s="11">
        <v>20</v>
      </c>
      <c r="E27" s="17">
        <f t="shared" si="1"/>
        <v>4.4642857142857144E-2</v>
      </c>
    </row>
    <row r="28" spans="1:8">
      <c r="A28" s="25" t="s">
        <v>18</v>
      </c>
      <c r="B28" s="11">
        <v>7</v>
      </c>
      <c r="C28" s="11">
        <v>8</v>
      </c>
      <c r="D28" s="11">
        <v>15</v>
      </c>
      <c r="E28" s="17">
        <f t="shared" si="1"/>
        <v>3.125E-2</v>
      </c>
    </row>
    <row r="29" spans="1:8" ht="15">
      <c r="A29" s="27" t="s">
        <v>112</v>
      </c>
      <c r="B29" s="27">
        <f>+SUM(B4:B28)</f>
        <v>224</v>
      </c>
      <c r="C29" s="27">
        <f>+SUM(C4:C28)</f>
        <v>268</v>
      </c>
      <c r="D29" s="27">
        <f>+SUM(D4:D28)</f>
        <v>492</v>
      </c>
      <c r="E29" s="29">
        <f>+SUM(E4:E26)</f>
        <v>0.92410714285714279</v>
      </c>
      <c r="H29" s="25"/>
    </row>
  </sheetData>
  <mergeCells count="2">
    <mergeCell ref="A1:E1"/>
    <mergeCell ref="A2:E2"/>
  </mergeCells>
  <pageMargins left="0" right="0" top="0.13888888888888901" bottom="0.13888888888888901" header="0" footer="0"/>
  <pageSetup paperSize="75" scale="70" pageOrder="overThenDown" orientation="landscape" horizontalDpi="300" verticalDpi="300"/>
  <headerFooter>
    <oddHeader>&amp;C&amp;10&amp;A</oddHeader>
    <oddFooter>&amp;C&amp;10Página &amp;P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28"/>
  <sheetViews>
    <sheetView zoomScaleNormal="100" zoomScalePageLayoutView="60" workbookViewId="0">
      <selection activeCell="C10" sqref="C10"/>
    </sheetView>
  </sheetViews>
  <sheetFormatPr baseColWidth="10" defaultColWidth="9" defaultRowHeight="14.25"/>
  <cols>
    <col min="1" max="1" width="59.375" style="1" customWidth="1"/>
    <col min="2" max="2" width="17" style="1" customWidth="1"/>
    <col min="3" max="3" width="29.625" style="1" customWidth="1"/>
    <col min="4" max="6" width="10.5" style="1" customWidth="1"/>
    <col min="7" max="1025" width="10.875" style="1" customWidth="1"/>
  </cols>
  <sheetData>
    <row r="1" spans="1:4" ht="14.25" customHeight="1">
      <c r="A1" s="61" t="s">
        <v>120</v>
      </c>
      <c r="B1" s="61"/>
      <c r="C1" s="61"/>
    </row>
    <row r="2" spans="1:4" ht="15">
      <c r="A2" s="62" t="s">
        <v>121</v>
      </c>
      <c r="B2" s="62"/>
      <c r="C2" s="62"/>
    </row>
    <row r="3" spans="1:4" ht="15">
      <c r="A3" s="12" t="s">
        <v>0</v>
      </c>
      <c r="B3" s="12" t="s">
        <v>122</v>
      </c>
      <c r="C3" s="12" t="s">
        <v>123</v>
      </c>
    </row>
    <row r="4" spans="1:4">
      <c r="A4" s="25" t="s">
        <v>25</v>
      </c>
      <c r="B4" s="11" t="s">
        <v>118</v>
      </c>
      <c r="C4" s="11" t="s">
        <v>124</v>
      </c>
    </row>
    <row r="5" spans="1:4">
      <c r="A5" s="25" t="s">
        <v>22</v>
      </c>
      <c r="B5" s="11" t="s">
        <v>118</v>
      </c>
      <c r="C5" s="11" t="s">
        <v>124</v>
      </c>
    </row>
    <row r="6" spans="1:4">
      <c r="A6" s="25" t="s">
        <v>16</v>
      </c>
      <c r="B6" s="11" t="s">
        <v>118</v>
      </c>
      <c r="C6" s="11" t="s">
        <v>124</v>
      </c>
    </row>
    <row r="7" spans="1:4">
      <c r="A7" s="25" t="s">
        <v>27</v>
      </c>
      <c r="B7" s="11" t="s">
        <v>118</v>
      </c>
      <c r="C7" s="11" t="s">
        <v>125</v>
      </c>
    </row>
    <row r="8" spans="1:4">
      <c r="A8" s="25" t="s">
        <v>26</v>
      </c>
      <c r="B8" s="11" t="s">
        <v>118</v>
      </c>
      <c r="C8" s="11" t="s">
        <v>125</v>
      </c>
    </row>
    <row r="9" spans="1:4">
      <c r="A9" s="25" t="s">
        <v>12</v>
      </c>
      <c r="B9" s="11" t="s">
        <v>118</v>
      </c>
      <c r="C9" s="11" t="s">
        <v>124</v>
      </c>
    </row>
    <row r="10" spans="1:4">
      <c r="A10" s="25" t="s">
        <v>17</v>
      </c>
      <c r="B10" s="11">
        <v>3</v>
      </c>
      <c r="C10" s="30">
        <v>0.668831168831169</v>
      </c>
    </row>
    <row r="11" spans="1:4">
      <c r="A11" s="25" t="s">
        <v>6</v>
      </c>
      <c r="B11" s="11">
        <v>4</v>
      </c>
      <c r="C11" s="30">
        <v>-0.42857142857142899</v>
      </c>
    </row>
    <row r="12" spans="1:4">
      <c r="A12" s="25" t="s">
        <v>5</v>
      </c>
      <c r="B12" s="11">
        <v>4</v>
      </c>
      <c r="C12" s="30">
        <v>0.28888888888888897</v>
      </c>
      <c r="D12" s="1" t="s">
        <v>126</v>
      </c>
    </row>
    <row r="13" spans="1:4">
      <c r="A13" s="25" t="s">
        <v>11</v>
      </c>
      <c r="B13" s="11">
        <v>3</v>
      </c>
      <c r="C13" s="30">
        <v>-2.5</v>
      </c>
    </row>
    <row r="14" spans="1:4">
      <c r="A14" s="25" t="s">
        <v>15</v>
      </c>
      <c r="B14" s="11">
        <v>3</v>
      </c>
      <c r="C14" s="30">
        <v>-0.266666666666667</v>
      </c>
    </row>
    <row r="15" spans="1:4">
      <c r="A15" s="25" t="s">
        <v>23</v>
      </c>
      <c r="B15" s="11">
        <v>3</v>
      </c>
      <c r="C15" s="30">
        <v>0</v>
      </c>
    </row>
    <row r="16" spans="1:4">
      <c r="A16" s="25" t="s">
        <v>24</v>
      </c>
      <c r="B16" s="11">
        <v>3</v>
      </c>
      <c r="C16" s="30">
        <v>-0.55128205128205099</v>
      </c>
    </row>
    <row r="17" spans="1:3">
      <c r="A17" s="25" t="s">
        <v>20</v>
      </c>
      <c r="B17" s="11">
        <v>3</v>
      </c>
      <c r="C17" s="30">
        <v>0.125</v>
      </c>
    </row>
    <row r="18" spans="1:3">
      <c r="A18" s="25" t="s">
        <v>7</v>
      </c>
      <c r="B18" s="11">
        <v>3</v>
      </c>
      <c r="C18" s="30">
        <v>-0.96666666666666701</v>
      </c>
    </row>
    <row r="19" spans="1:3">
      <c r="A19" s="25" t="s">
        <v>9</v>
      </c>
      <c r="B19" s="11">
        <v>3</v>
      </c>
      <c r="C19" s="30">
        <v>-0.375</v>
      </c>
    </row>
    <row r="20" spans="1:3">
      <c r="A20" s="25" t="s">
        <v>4</v>
      </c>
      <c r="B20" s="11">
        <v>4</v>
      </c>
      <c r="C20" s="30">
        <v>0.47824302134647001</v>
      </c>
    </row>
    <row r="21" spans="1:3">
      <c r="A21" s="25" t="s">
        <v>2</v>
      </c>
      <c r="B21" s="11">
        <v>4</v>
      </c>
      <c r="C21" s="30">
        <v>-1.0556671449067401</v>
      </c>
    </row>
    <row r="22" spans="1:3">
      <c r="A22" s="25" t="s">
        <v>10</v>
      </c>
      <c r="B22" s="11" t="s">
        <v>118</v>
      </c>
      <c r="C22" s="30" t="s">
        <v>124</v>
      </c>
    </row>
    <row r="23" spans="1:3">
      <c r="A23" s="25" t="s">
        <v>19</v>
      </c>
      <c r="B23" s="11">
        <v>3</v>
      </c>
      <c r="C23" s="30">
        <v>0.85714285714285698</v>
      </c>
    </row>
    <row r="24" spans="1:3">
      <c r="A24" s="25" t="s">
        <v>13</v>
      </c>
      <c r="B24" s="11">
        <v>3</v>
      </c>
      <c r="C24" s="30">
        <v>-2.3809523809523801E-2</v>
      </c>
    </row>
    <row r="25" spans="1:3">
      <c r="A25" s="25" t="s">
        <v>8</v>
      </c>
      <c r="B25" s="11">
        <v>3</v>
      </c>
      <c r="C25" s="30">
        <v>-0.66666666666666696</v>
      </c>
    </row>
    <row r="26" spans="1:3">
      <c r="A26" s="25" t="s">
        <v>21</v>
      </c>
      <c r="B26" s="11">
        <v>3</v>
      </c>
      <c r="C26" s="30">
        <v>0.25</v>
      </c>
    </row>
    <row r="27" spans="1:3">
      <c r="A27" s="25" t="s">
        <v>14</v>
      </c>
      <c r="B27" s="11">
        <v>3</v>
      </c>
      <c r="C27" s="30">
        <v>-2.43333333333333</v>
      </c>
    </row>
    <row r="28" spans="1:3">
      <c r="A28" s="25" t="s">
        <v>18</v>
      </c>
      <c r="B28" s="11">
        <v>3</v>
      </c>
      <c r="C28" s="30">
        <v>0.14736842105263201</v>
      </c>
    </row>
  </sheetData>
  <mergeCells count="2">
    <mergeCell ref="A1:C1"/>
    <mergeCell ref="A2:C2"/>
  </mergeCells>
  <pageMargins left="0" right="0" top="0.13888888888888901" bottom="0.13888888888888901" header="0" footer="0"/>
  <pageSetup paperSize="75" scale="70" pageOrder="overThenDown" orientation="landscape" horizontalDpi="300" verticalDpi="300"/>
  <headerFooter>
    <oddHeader>&amp;C&amp;10&amp;A</oddHeader>
    <oddFooter>&amp;C&amp;10Página &amp;P</oddFooter>
  </headerFooter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29"/>
  <sheetViews>
    <sheetView zoomScaleNormal="100" zoomScalePageLayoutView="60" workbookViewId="0">
      <selection sqref="A1:D1"/>
    </sheetView>
  </sheetViews>
  <sheetFormatPr baseColWidth="10" defaultColWidth="9" defaultRowHeight="14.25"/>
  <cols>
    <col min="1" max="1" width="60" style="1" customWidth="1"/>
    <col min="2" max="2" width="17" style="1" customWidth="1"/>
    <col min="3" max="3" width="21.625" style="1" customWidth="1"/>
    <col min="4" max="9" width="10.5" style="1" customWidth="1"/>
    <col min="10" max="1025" width="10.875" style="1" customWidth="1"/>
  </cols>
  <sheetData>
    <row r="1" spans="1:9" ht="14.25" customHeight="1">
      <c r="A1" s="61" t="s">
        <v>127</v>
      </c>
      <c r="B1" s="61"/>
      <c r="C1" s="61"/>
      <c r="D1" s="61"/>
    </row>
    <row r="2" spans="1:9" ht="15">
      <c r="A2" s="63" t="s">
        <v>128</v>
      </c>
      <c r="B2" s="63"/>
      <c r="C2" s="63"/>
      <c r="D2" s="63"/>
      <c r="E2" s="63"/>
      <c r="F2" s="1" t="s">
        <v>129</v>
      </c>
      <c r="G2" s="1">
        <f>+MAX(F5:F29)</f>
        <v>9.1999999999999993</v>
      </c>
      <c r="H2" s="1">
        <f>+G2-G3</f>
        <v>3.5999999999999996</v>
      </c>
      <c r="I2" s="1">
        <f>+H2/5</f>
        <v>0.72</v>
      </c>
    </row>
    <row r="3" spans="1:9" ht="15">
      <c r="A3" s="12" t="s">
        <v>0</v>
      </c>
      <c r="B3" s="12" t="s">
        <v>130</v>
      </c>
      <c r="C3" s="12" t="s">
        <v>131</v>
      </c>
      <c r="D3" s="12" t="s">
        <v>132</v>
      </c>
      <c r="E3" s="12" t="s">
        <v>133</v>
      </c>
      <c r="F3" s="1" t="s">
        <v>134</v>
      </c>
      <c r="G3" s="1">
        <f>+MIN(F5:F29)</f>
        <v>5.6</v>
      </c>
    </row>
    <row r="4" spans="1:9" ht="15">
      <c r="A4" s="12"/>
      <c r="B4" s="12">
        <v>0</v>
      </c>
      <c r="C4" s="12">
        <v>0.6</v>
      </c>
      <c r="D4" s="12">
        <v>0.2</v>
      </c>
      <c r="E4" s="12">
        <v>0.2</v>
      </c>
      <c r="F4" s="12" t="s">
        <v>135</v>
      </c>
    </row>
    <row r="5" spans="1:9">
      <c r="A5" s="25" t="s">
        <v>25</v>
      </c>
      <c r="B5" s="11">
        <v>11</v>
      </c>
      <c r="C5" s="11">
        <v>13</v>
      </c>
      <c r="D5" s="11">
        <v>1</v>
      </c>
      <c r="E5" s="11">
        <v>0</v>
      </c>
      <c r="F5" s="1">
        <f t="shared" ref="F5:F29" si="0">+C5*$C$4+D5*$D$4+E5*$E$4</f>
        <v>8</v>
      </c>
    </row>
    <row r="6" spans="1:9">
      <c r="A6" s="25" t="s">
        <v>22</v>
      </c>
      <c r="B6" s="11">
        <v>10</v>
      </c>
      <c r="C6" s="11">
        <v>13</v>
      </c>
      <c r="D6" s="11">
        <v>1</v>
      </c>
      <c r="E6" s="11">
        <v>1</v>
      </c>
      <c r="F6" s="1">
        <f t="shared" si="0"/>
        <v>8.1999999999999993</v>
      </c>
    </row>
    <row r="7" spans="1:9">
      <c r="A7" s="25" t="s">
        <v>16</v>
      </c>
      <c r="B7" s="11">
        <v>9</v>
      </c>
      <c r="C7" s="11">
        <v>15</v>
      </c>
      <c r="D7" s="11">
        <v>0</v>
      </c>
      <c r="E7" s="11">
        <v>1</v>
      </c>
      <c r="F7" s="1">
        <f t="shared" si="0"/>
        <v>9.1999999999999993</v>
      </c>
    </row>
    <row r="8" spans="1:9">
      <c r="A8" s="25" t="s">
        <v>27</v>
      </c>
      <c r="B8" s="11">
        <v>11</v>
      </c>
      <c r="C8" s="11">
        <v>13</v>
      </c>
      <c r="D8" s="11">
        <v>0</v>
      </c>
      <c r="E8" s="11">
        <v>1</v>
      </c>
      <c r="F8" s="1">
        <f t="shared" si="0"/>
        <v>8</v>
      </c>
    </row>
    <row r="9" spans="1:9">
      <c r="A9" s="25" t="s">
        <v>26</v>
      </c>
      <c r="B9" s="11">
        <v>11</v>
      </c>
      <c r="C9" s="11">
        <v>13</v>
      </c>
      <c r="D9" s="11">
        <v>1</v>
      </c>
      <c r="E9" s="11">
        <v>0</v>
      </c>
      <c r="F9" s="1">
        <f t="shared" si="0"/>
        <v>8</v>
      </c>
    </row>
    <row r="10" spans="1:9">
      <c r="A10" s="25" t="s">
        <v>12</v>
      </c>
      <c r="B10" s="11">
        <v>9</v>
      </c>
      <c r="C10" s="11">
        <v>15</v>
      </c>
      <c r="D10" s="11">
        <v>1</v>
      </c>
      <c r="E10" s="11">
        <v>0</v>
      </c>
      <c r="F10" s="1">
        <f t="shared" si="0"/>
        <v>9.1999999999999993</v>
      </c>
    </row>
    <row r="11" spans="1:9">
      <c r="A11" s="25" t="s">
        <v>17</v>
      </c>
      <c r="B11" s="11">
        <v>10</v>
      </c>
      <c r="C11" s="11">
        <v>10</v>
      </c>
      <c r="D11" s="11">
        <v>2</v>
      </c>
      <c r="E11" s="11">
        <v>3</v>
      </c>
      <c r="F11" s="1">
        <f t="shared" si="0"/>
        <v>7</v>
      </c>
    </row>
    <row r="12" spans="1:9">
      <c r="A12" s="25" t="s">
        <v>6</v>
      </c>
      <c r="B12" s="11">
        <v>10</v>
      </c>
      <c r="C12" s="11">
        <v>13</v>
      </c>
      <c r="D12" s="11">
        <v>0</v>
      </c>
      <c r="E12" s="11">
        <v>2</v>
      </c>
      <c r="F12" s="1">
        <f t="shared" si="0"/>
        <v>8.1999999999999993</v>
      </c>
    </row>
    <row r="13" spans="1:9">
      <c r="A13" s="25" t="s">
        <v>5</v>
      </c>
      <c r="B13" s="11">
        <v>9</v>
      </c>
      <c r="C13" s="11">
        <v>10</v>
      </c>
      <c r="D13" s="11">
        <v>4</v>
      </c>
      <c r="E13" s="11">
        <v>2</v>
      </c>
      <c r="F13" s="1">
        <f t="shared" si="0"/>
        <v>7.2</v>
      </c>
    </row>
    <row r="14" spans="1:9">
      <c r="A14" s="25" t="s">
        <v>11</v>
      </c>
      <c r="B14" s="11">
        <v>9</v>
      </c>
      <c r="C14" s="11">
        <v>15</v>
      </c>
      <c r="D14" s="11">
        <v>0</v>
      </c>
      <c r="E14" s="11">
        <v>1</v>
      </c>
      <c r="F14" s="1">
        <f t="shared" si="0"/>
        <v>9.1999999999999993</v>
      </c>
    </row>
    <row r="15" spans="1:9">
      <c r="A15" s="25" t="s">
        <v>15</v>
      </c>
      <c r="B15" s="11">
        <v>9</v>
      </c>
      <c r="C15" s="11">
        <v>11</v>
      </c>
      <c r="D15" s="11">
        <v>4</v>
      </c>
      <c r="E15" s="11">
        <v>1</v>
      </c>
      <c r="F15" s="1">
        <f t="shared" si="0"/>
        <v>7.6</v>
      </c>
    </row>
    <row r="16" spans="1:9">
      <c r="A16" s="25" t="s">
        <v>23</v>
      </c>
      <c r="B16" s="11">
        <v>11</v>
      </c>
      <c r="C16" s="11">
        <v>12</v>
      </c>
      <c r="D16" s="11">
        <v>0</v>
      </c>
      <c r="E16" s="11">
        <v>2</v>
      </c>
      <c r="F16" s="1">
        <f t="shared" si="0"/>
        <v>7.6</v>
      </c>
    </row>
    <row r="17" spans="1:6">
      <c r="A17" s="25" t="s">
        <v>24</v>
      </c>
      <c r="B17" s="11">
        <v>10</v>
      </c>
      <c r="C17" s="11">
        <v>11</v>
      </c>
      <c r="D17" s="11">
        <v>0</v>
      </c>
      <c r="E17" s="11">
        <v>4</v>
      </c>
      <c r="F17" s="1">
        <f t="shared" si="0"/>
        <v>7.3999999999999995</v>
      </c>
    </row>
    <row r="18" spans="1:6">
      <c r="A18" s="25" t="s">
        <v>20</v>
      </c>
      <c r="B18" s="11">
        <v>9</v>
      </c>
      <c r="C18" s="11">
        <v>15</v>
      </c>
      <c r="D18" s="11">
        <v>0</v>
      </c>
      <c r="E18" s="11">
        <v>1</v>
      </c>
      <c r="F18" s="1">
        <f t="shared" si="0"/>
        <v>9.1999999999999993</v>
      </c>
    </row>
    <row r="19" spans="1:6">
      <c r="A19" s="25" t="s">
        <v>7</v>
      </c>
      <c r="B19" s="11">
        <v>9</v>
      </c>
      <c r="C19" s="11">
        <v>15</v>
      </c>
      <c r="D19" s="11">
        <v>0</v>
      </c>
      <c r="E19" s="11">
        <v>1</v>
      </c>
      <c r="F19" s="1">
        <f t="shared" si="0"/>
        <v>9.1999999999999993</v>
      </c>
    </row>
    <row r="20" spans="1:6">
      <c r="A20" s="25" t="s">
        <v>9</v>
      </c>
      <c r="B20" s="11">
        <v>9</v>
      </c>
      <c r="C20" s="11">
        <v>14</v>
      </c>
      <c r="D20" s="11">
        <v>1</v>
      </c>
      <c r="E20" s="11">
        <v>1</v>
      </c>
      <c r="F20" s="1">
        <f t="shared" si="0"/>
        <v>8.7999999999999989</v>
      </c>
    </row>
    <row r="21" spans="1:6">
      <c r="A21" s="25" t="s">
        <v>4</v>
      </c>
      <c r="B21" s="11">
        <v>8</v>
      </c>
      <c r="C21" s="11">
        <v>6</v>
      </c>
      <c r="D21" s="11">
        <v>9</v>
      </c>
      <c r="E21" s="11">
        <v>1</v>
      </c>
      <c r="F21" s="1">
        <f t="shared" si="0"/>
        <v>5.6</v>
      </c>
    </row>
    <row r="22" spans="1:6">
      <c r="A22" s="25" t="s">
        <v>2</v>
      </c>
      <c r="B22" s="11">
        <v>9</v>
      </c>
      <c r="C22" s="11">
        <v>11</v>
      </c>
      <c r="D22" s="11">
        <v>4</v>
      </c>
      <c r="E22" s="11">
        <v>1</v>
      </c>
      <c r="F22" s="1">
        <f t="shared" si="0"/>
        <v>7.6</v>
      </c>
    </row>
    <row r="23" spans="1:6">
      <c r="A23" s="25" t="s">
        <v>10</v>
      </c>
      <c r="B23" s="11">
        <v>9</v>
      </c>
      <c r="C23" s="11">
        <v>15</v>
      </c>
      <c r="D23" s="11">
        <v>1</v>
      </c>
      <c r="E23" s="11">
        <v>0</v>
      </c>
      <c r="F23" s="1">
        <f t="shared" si="0"/>
        <v>9.1999999999999993</v>
      </c>
    </row>
    <row r="24" spans="1:6">
      <c r="A24" s="25" t="s">
        <v>19</v>
      </c>
      <c r="B24" s="11">
        <v>8</v>
      </c>
      <c r="C24" s="11">
        <v>14</v>
      </c>
      <c r="D24" s="11">
        <v>2</v>
      </c>
      <c r="E24" s="11">
        <v>0</v>
      </c>
      <c r="F24" s="1">
        <f t="shared" si="0"/>
        <v>8.8000000000000007</v>
      </c>
    </row>
    <row r="25" spans="1:6">
      <c r="A25" s="25" t="s">
        <v>13</v>
      </c>
      <c r="B25" s="11">
        <v>9</v>
      </c>
      <c r="C25" s="11">
        <v>14</v>
      </c>
      <c r="D25" s="11">
        <v>1</v>
      </c>
      <c r="E25" s="11">
        <v>1</v>
      </c>
      <c r="F25" s="1">
        <f t="shared" si="0"/>
        <v>8.7999999999999989</v>
      </c>
    </row>
    <row r="26" spans="1:6">
      <c r="A26" s="25" t="s">
        <v>8</v>
      </c>
      <c r="B26" s="11">
        <v>9</v>
      </c>
      <c r="C26" s="11">
        <v>15</v>
      </c>
      <c r="D26" s="11">
        <v>1</v>
      </c>
      <c r="E26" s="11">
        <v>0</v>
      </c>
      <c r="F26" s="1">
        <f t="shared" si="0"/>
        <v>9.1999999999999993</v>
      </c>
    </row>
    <row r="27" spans="1:6">
      <c r="A27" s="25" t="s">
        <v>21</v>
      </c>
      <c r="B27" s="11">
        <v>9</v>
      </c>
      <c r="C27" s="11">
        <v>14</v>
      </c>
      <c r="D27" s="11">
        <v>2</v>
      </c>
      <c r="E27" s="11">
        <v>0</v>
      </c>
      <c r="F27" s="1">
        <f t="shared" si="0"/>
        <v>8.8000000000000007</v>
      </c>
    </row>
    <row r="28" spans="1:6">
      <c r="A28" s="25" t="s">
        <v>14</v>
      </c>
      <c r="B28" s="11">
        <v>9</v>
      </c>
      <c r="C28" s="11">
        <v>15</v>
      </c>
      <c r="D28" s="11">
        <v>1</v>
      </c>
      <c r="E28" s="11">
        <v>0</v>
      </c>
      <c r="F28" s="1">
        <f t="shared" si="0"/>
        <v>9.1999999999999993</v>
      </c>
    </row>
    <row r="29" spans="1:6">
      <c r="A29" s="25" t="s">
        <v>18</v>
      </c>
      <c r="B29" s="11">
        <v>9</v>
      </c>
      <c r="C29" s="11">
        <v>13</v>
      </c>
      <c r="D29" s="11">
        <v>2</v>
      </c>
      <c r="E29" s="11">
        <v>1</v>
      </c>
      <c r="F29" s="1">
        <f t="shared" si="0"/>
        <v>8.3999999999999986</v>
      </c>
    </row>
  </sheetData>
  <mergeCells count="2">
    <mergeCell ref="A1:D1"/>
    <mergeCell ref="A2:E2"/>
  </mergeCells>
  <pageMargins left="0" right="0" top="0.13888888888888901" bottom="0.13888888888888901" header="0" footer="0"/>
  <pageSetup paperSize="75" scale="70" pageOrder="overThenDown" orientation="landscape" horizontalDpi="300" verticalDpi="300"/>
  <headerFooter>
    <oddHeader>&amp;C&amp;10&amp;A</oddHeader>
    <oddFooter>&amp;C&amp;10Página &amp;P</oddFooter>
  </headerFooter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31"/>
  <sheetViews>
    <sheetView zoomScaleNormal="100" zoomScalePageLayoutView="60" workbookViewId="0">
      <selection activeCell="S20" sqref="S20"/>
    </sheetView>
  </sheetViews>
  <sheetFormatPr baseColWidth="10" defaultColWidth="9" defaultRowHeight="14.25"/>
  <cols>
    <col min="1" max="1" width="32.125" style="1" customWidth="1"/>
    <col min="2" max="3" width="10.5" style="1" hidden="1" customWidth="1"/>
    <col min="4" max="4" width="15.75" style="1" customWidth="1"/>
    <col min="5" max="9" width="10.5" style="1" hidden="1" customWidth="1"/>
    <col min="10" max="10" width="14.375" style="1" customWidth="1"/>
    <col min="11" max="12" width="10.5" style="1" hidden="1" customWidth="1"/>
    <col min="13" max="13" width="15.625" style="1" customWidth="1"/>
    <col min="14" max="16" width="10.5" style="1" hidden="1" customWidth="1"/>
    <col min="17" max="17" width="10.875" style="1" customWidth="1"/>
    <col min="18" max="18" width="10.5" style="1" hidden="1" customWidth="1"/>
    <col min="19" max="1025" width="10.875" style="1" customWidth="1"/>
  </cols>
  <sheetData>
    <row r="1" spans="1:19" ht="22.5">
      <c r="A1" s="18" t="s">
        <v>85</v>
      </c>
      <c r="B1" s="19" t="s">
        <v>86</v>
      </c>
      <c r="C1" s="19" t="s">
        <v>87</v>
      </c>
      <c r="D1" s="19" t="s">
        <v>88</v>
      </c>
      <c r="E1" s="19" t="s">
        <v>89</v>
      </c>
      <c r="F1" s="19" t="s">
        <v>90</v>
      </c>
      <c r="G1" s="19" t="s">
        <v>91</v>
      </c>
      <c r="H1" s="19" t="s">
        <v>92</v>
      </c>
      <c r="I1" s="19" t="s">
        <v>93</v>
      </c>
      <c r="J1" s="19" t="s">
        <v>94</v>
      </c>
      <c r="K1" s="19" t="s">
        <v>95</v>
      </c>
      <c r="L1" s="19" t="s">
        <v>96</v>
      </c>
      <c r="M1" s="19" t="s">
        <v>97</v>
      </c>
      <c r="N1" s="19" t="s">
        <v>98</v>
      </c>
      <c r="O1" s="19" t="s">
        <v>99</v>
      </c>
      <c r="P1" s="19" t="s">
        <v>100</v>
      </c>
      <c r="Q1" s="19" t="s">
        <v>101</v>
      </c>
      <c r="R1" s="19" t="s">
        <v>102</v>
      </c>
      <c r="S1" s="20" t="s">
        <v>103</v>
      </c>
    </row>
    <row r="2" spans="1:19">
      <c r="A2" s="14" t="s">
        <v>2</v>
      </c>
      <c r="B2" s="21">
        <v>739570040078</v>
      </c>
      <c r="C2" s="21">
        <v>45491746607</v>
      </c>
      <c r="D2" s="21">
        <v>785061786685</v>
      </c>
      <c r="E2" s="21">
        <v>0</v>
      </c>
      <c r="F2" s="21">
        <v>770369639525</v>
      </c>
      <c r="G2" s="21">
        <v>770369639525</v>
      </c>
      <c r="H2" s="21">
        <v>770354598278</v>
      </c>
      <c r="I2" s="21">
        <v>0</v>
      </c>
      <c r="J2" s="21">
        <v>770354598278</v>
      </c>
      <c r="K2" s="21">
        <v>2556277255</v>
      </c>
      <c r="L2" s="21">
        <v>0</v>
      </c>
      <c r="M2" s="21">
        <v>767813362270</v>
      </c>
      <c r="N2" s="21">
        <v>759714849846</v>
      </c>
      <c r="O2" s="21">
        <v>8098512424</v>
      </c>
      <c r="P2" s="21">
        <v>14692147160</v>
      </c>
      <c r="Q2" s="21">
        <v>98.13</v>
      </c>
      <c r="R2" s="21">
        <v>0</v>
      </c>
      <c r="S2" s="22">
        <v>0.36973296630364899</v>
      </c>
    </row>
    <row r="3" spans="1:19">
      <c r="A3" s="14" t="s">
        <v>5</v>
      </c>
      <c r="B3" s="21">
        <v>389999926000</v>
      </c>
      <c r="C3" s="21">
        <v>32736819286</v>
      </c>
      <c r="D3" s="21">
        <v>422736745286</v>
      </c>
      <c r="E3" s="21">
        <v>0</v>
      </c>
      <c r="F3" s="21">
        <v>400587759545</v>
      </c>
      <c r="G3" s="21">
        <v>400587759545</v>
      </c>
      <c r="H3" s="21">
        <v>400587759535</v>
      </c>
      <c r="I3" s="21">
        <v>0</v>
      </c>
      <c r="J3" s="21">
        <v>400587759535</v>
      </c>
      <c r="K3" s="21">
        <v>1330278980</v>
      </c>
      <c r="L3" s="21">
        <v>10</v>
      </c>
      <c r="M3" s="21">
        <v>399257480555</v>
      </c>
      <c r="N3" s="21">
        <v>384155301787</v>
      </c>
      <c r="O3" s="21">
        <v>15102178768</v>
      </c>
      <c r="P3" s="21">
        <v>22148985741</v>
      </c>
      <c r="Q3" s="21">
        <v>94.76</v>
      </c>
      <c r="R3" s="21">
        <v>0</v>
      </c>
      <c r="S3" s="22">
        <v>0.199092241465648</v>
      </c>
    </row>
    <row r="4" spans="1:19">
      <c r="A4" s="14" t="s">
        <v>4</v>
      </c>
      <c r="D4" s="21">
        <v>357260713533</v>
      </c>
      <c r="E4" s="21"/>
      <c r="F4" s="21"/>
      <c r="G4" s="21"/>
      <c r="H4" s="21"/>
      <c r="I4" s="21"/>
      <c r="J4" s="21">
        <v>322702314231</v>
      </c>
      <c r="K4" s="21"/>
      <c r="L4" s="21"/>
      <c r="M4" s="21">
        <v>289397901620</v>
      </c>
      <c r="Q4" s="23"/>
      <c r="S4" s="22">
        <v>0.16825562726225901</v>
      </c>
    </row>
    <row r="5" spans="1:19">
      <c r="A5" s="16" t="s">
        <v>24</v>
      </c>
      <c r="B5" s="21">
        <v>143760942100</v>
      </c>
      <c r="C5" s="21">
        <v>-19387587471</v>
      </c>
      <c r="D5" s="21">
        <v>124373354629</v>
      </c>
      <c r="E5" s="21">
        <v>0</v>
      </c>
      <c r="F5" s="21">
        <v>118822193856</v>
      </c>
      <c r="G5" s="21">
        <v>118822193856</v>
      </c>
      <c r="H5" s="21">
        <v>118822203449</v>
      </c>
      <c r="I5" s="21">
        <v>0</v>
      </c>
      <c r="J5" s="21">
        <v>118822203449</v>
      </c>
      <c r="K5" s="21">
        <v>0</v>
      </c>
      <c r="L5" s="21">
        <v>0</v>
      </c>
      <c r="M5" s="21">
        <v>118822193856</v>
      </c>
      <c r="N5" s="21">
        <v>118823338199</v>
      </c>
      <c r="O5" s="21">
        <v>-1144343</v>
      </c>
      <c r="P5" s="21">
        <v>5551160773</v>
      </c>
      <c r="Q5" s="21">
        <v>95.54</v>
      </c>
      <c r="R5" s="21">
        <v>0</v>
      </c>
      <c r="S5" s="22">
        <v>5.85749174345776E-2</v>
      </c>
    </row>
    <row r="6" spans="1:19">
      <c r="A6" s="24" t="s">
        <v>104</v>
      </c>
      <c r="B6" s="21">
        <v>108382000000</v>
      </c>
      <c r="C6" s="21">
        <v>8305599718</v>
      </c>
      <c r="D6" s="21">
        <v>116687599718</v>
      </c>
      <c r="E6" s="21">
        <v>0</v>
      </c>
      <c r="F6" s="21">
        <v>110495683245</v>
      </c>
      <c r="G6" s="21">
        <v>110495683245</v>
      </c>
      <c r="H6" s="21">
        <v>110495683245</v>
      </c>
      <c r="I6" s="21">
        <v>0</v>
      </c>
      <c r="J6" s="21">
        <v>110495683245</v>
      </c>
      <c r="K6" s="21">
        <v>433315077</v>
      </c>
      <c r="L6" s="21">
        <v>0</v>
      </c>
      <c r="M6" s="21">
        <v>110062368168</v>
      </c>
      <c r="N6" s="21">
        <v>104668318284</v>
      </c>
      <c r="O6" s="21">
        <v>5394049884</v>
      </c>
      <c r="P6" s="21">
        <v>6191916473</v>
      </c>
      <c r="Q6" s="21">
        <v>94.69</v>
      </c>
      <c r="R6" s="21">
        <v>0</v>
      </c>
      <c r="S6" s="22">
        <v>5.4955231685349999E-2</v>
      </c>
    </row>
    <row r="7" spans="1:19">
      <c r="A7" s="15" t="s">
        <v>18</v>
      </c>
      <c r="B7" s="21">
        <v>8417055060</v>
      </c>
      <c r="C7" s="21">
        <v>103486147546</v>
      </c>
      <c r="D7" s="21">
        <v>111903202606</v>
      </c>
      <c r="E7" s="21">
        <v>0</v>
      </c>
      <c r="F7" s="21">
        <v>111018086202</v>
      </c>
      <c r="G7" s="21">
        <v>111018086202</v>
      </c>
      <c r="H7" s="21">
        <v>111018086202</v>
      </c>
      <c r="I7" s="21">
        <v>0</v>
      </c>
      <c r="J7" s="21">
        <v>111018086202</v>
      </c>
      <c r="K7" s="21">
        <v>2378846865</v>
      </c>
      <c r="L7" s="21">
        <v>0</v>
      </c>
      <c r="M7" s="21">
        <v>108639239337</v>
      </c>
      <c r="N7" s="21">
        <v>12408326478</v>
      </c>
      <c r="O7" s="21">
        <v>96230912859</v>
      </c>
      <c r="P7" s="21">
        <v>885116404</v>
      </c>
      <c r="Q7" s="21">
        <v>99.21</v>
      </c>
      <c r="R7" s="21">
        <v>0</v>
      </c>
      <c r="S7" s="22">
        <v>5.2701970392803901E-2</v>
      </c>
    </row>
    <row r="8" spans="1:19">
      <c r="A8" s="24" t="s">
        <v>105</v>
      </c>
      <c r="B8" s="21">
        <v>32998340755</v>
      </c>
      <c r="C8" s="21">
        <v>76636555753</v>
      </c>
      <c r="D8" s="21">
        <v>109634896508</v>
      </c>
      <c r="E8" s="21">
        <v>0</v>
      </c>
      <c r="F8" s="21">
        <v>97687914980</v>
      </c>
      <c r="G8" s="21">
        <v>97687914980</v>
      </c>
      <c r="H8" s="21">
        <v>97687914980</v>
      </c>
      <c r="I8" s="21">
        <v>0</v>
      </c>
      <c r="J8" s="21">
        <v>97687914980</v>
      </c>
      <c r="K8" s="21">
        <v>3696518754</v>
      </c>
      <c r="L8" s="21">
        <v>0</v>
      </c>
      <c r="M8" s="21">
        <v>93991396226</v>
      </c>
      <c r="N8" s="21">
        <v>92494694184</v>
      </c>
      <c r="O8" s="21">
        <v>1496702042</v>
      </c>
      <c r="P8" s="21">
        <v>11946981528</v>
      </c>
      <c r="Q8" s="21">
        <v>89.1</v>
      </c>
      <c r="R8" s="21">
        <v>0</v>
      </c>
      <c r="S8" s="22">
        <v>5.16336881807253E-2</v>
      </c>
    </row>
    <row r="9" spans="1:19">
      <c r="A9" s="24" t="s">
        <v>106</v>
      </c>
      <c r="B9" s="21">
        <v>68906993000</v>
      </c>
      <c r="C9" s="21">
        <v>25285451692</v>
      </c>
      <c r="D9" s="21">
        <v>94192444692</v>
      </c>
      <c r="E9" s="21">
        <v>0</v>
      </c>
      <c r="F9" s="21">
        <v>82910395885</v>
      </c>
      <c r="G9" s="21">
        <v>82910395885</v>
      </c>
      <c r="H9" s="21">
        <v>82910395885</v>
      </c>
      <c r="I9" s="21">
        <v>0</v>
      </c>
      <c r="J9" s="21">
        <v>82910395885</v>
      </c>
      <c r="K9" s="21">
        <v>26104804571</v>
      </c>
      <c r="L9" s="21">
        <v>0</v>
      </c>
      <c r="M9" s="21">
        <v>56805591314</v>
      </c>
      <c r="N9" s="21">
        <v>48157193466</v>
      </c>
      <c r="O9" s="21">
        <v>8648397848</v>
      </c>
      <c r="P9" s="21">
        <v>11282048807</v>
      </c>
      <c r="Q9" s="21">
        <v>88.02</v>
      </c>
      <c r="R9" s="21">
        <v>0</v>
      </c>
      <c r="S9" s="22">
        <v>4.4360905816626203E-2</v>
      </c>
    </row>
    <row r="10" spans="1:19">
      <c r="A10" s="14" t="s">
        <v>8</v>
      </c>
      <c r="B10" s="21">
        <v>74329718550</v>
      </c>
      <c r="C10" s="21">
        <v>4035404299</v>
      </c>
      <c r="D10" s="21">
        <v>78365122849</v>
      </c>
      <c r="E10" s="21">
        <v>0</v>
      </c>
      <c r="F10" s="21">
        <v>77177435615</v>
      </c>
      <c r="G10" s="21">
        <v>77177435615</v>
      </c>
      <c r="H10" s="21">
        <v>77177435615</v>
      </c>
      <c r="I10" s="21">
        <v>0</v>
      </c>
      <c r="J10" s="21">
        <v>77177435615</v>
      </c>
      <c r="K10" s="21">
        <v>2793294070</v>
      </c>
      <c r="L10" s="21">
        <v>0</v>
      </c>
      <c r="M10" s="21">
        <v>74384141545</v>
      </c>
      <c r="N10" s="21">
        <v>73860553684</v>
      </c>
      <c r="O10" s="21">
        <v>523587861</v>
      </c>
      <c r="P10" s="21">
        <v>1187687234</v>
      </c>
      <c r="Q10" s="21">
        <v>98.48</v>
      </c>
      <c r="R10" s="21">
        <v>0</v>
      </c>
      <c r="S10" s="22">
        <v>3.6906864933595698E-2</v>
      </c>
    </row>
    <row r="11" spans="1:19">
      <c r="A11" s="15" t="s">
        <v>17</v>
      </c>
      <c r="B11" s="21">
        <v>33295271965</v>
      </c>
      <c r="C11" s="21">
        <v>8901177763</v>
      </c>
      <c r="D11" s="21">
        <v>42196449728</v>
      </c>
      <c r="E11" s="21">
        <v>0</v>
      </c>
      <c r="F11" s="21">
        <v>36320969038</v>
      </c>
      <c r="G11" s="21">
        <v>36320969038</v>
      </c>
      <c r="H11" s="21">
        <v>36320969038</v>
      </c>
      <c r="I11" s="21">
        <v>0</v>
      </c>
      <c r="J11" s="21">
        <v>36320969038</v>
      </c>
      <c r="K11" s="21">
        <v>693023824</v>
      </c>
      <c r="L11" s="21">
        <v>0</v>
      </c>
      <c r="M11" s="21">
        <v>35627945214</v>
      </c>
      <c r="N11" s="21">
        <v>31826553745</v>
      </c>
      <c r="O11" s="21">
        <v>3801391469</v>
      </c>
      <c r="P11" s="21">
        <v>5875480690</v>
      </c>
      <c r="Q11" s="21">
        <v>86.08</v>
      </c>
      <c r="R11" s="21">
        <v>0</v>
      </c>
      <c r="S11" s="22">
        <v>1.98728543281858E-2</v>
      </c>
    </row>
    <row r="12" spans="1:19">
      <c r="A12" s="14" t="s">
        <v>7</v>
      </c>
      <c r="B12" s="21">
        <v>21345579956</v>
      </c>
      <c r="C12" s="21">
        <v>17244567012</v>
      </c>
      <c r="D12" s="21">
        <v>38590146968</v>
      </c>
      <c r="E12" s="21">
        <v>0</v>
      </c>
      <c r="F12" s="21">
        <v>35110507058</v>
      </c>
      <c r="G12" s="21">
        <v>35110507058</v>
      </c>
      <c r="H12" s="21">
        <v>35110507057</v>
      </c>
      <c r="I12" s="21">
        <v>0</v>
      </c>
      <c r="J12" s="21">
        <v>35110507057</v>
      </c>
      <c r="K12" s="21">
        <v>3904607463</v>
      </c>
      <c r="L12" s="21">
        <v>0</v>
      </c>
      <c r="M12" s="21">
        <v>31205899595</v>
      </c>
      <c r="N12" s="21">
        <v>23029757920</v>
      </c>
      <c r="O12" s="21">
        <v>8176141675</v>
      </c>
      <c r="P12" s="21">
        <v>3479639910</v>
      </c>
      <c r="Q12" s="21">
        <v>90.98</v>
      </c>
      <c r="R12" s="21">
        <v>0</v>
      </c>
      <c r="S12" s="22">
        <v>1.8174428752698101E-2</v>
      </c>
    </row>
    <row r="13" spans="1:19">
      <c r="A13" s="24" t="s">
        <v>107</v>
      </c>
      <c r="B13" s="21">
        <v>28978818184</v>
      </c>
      <c r="C13" s="21">
        <v>7766954431</v>
      </c>
      <c r="D13" s="21">
        <v>36745772615</v>
      </c>
      <c r="E13" s="21">
        <v>0</v>
      </c>
      <c r="F13" s="21">
        <v>31608320121</v>
      </c>
      <c r="G13" s="21">
        <v>31608320121</v>
      </c>
      <c r="H13" s="21">
        <v>31608320121</v>
      </c>
      <c r="I13" s="21">
        <v>0</v>
      </c>
      <c r="J13" s="21">
        <v>31608320121</v>
      </c>
      <c r="K13" s="21">
        <v>3069774209</v>
      </c>
      <c r="L13" s="21">
        <v>0</v>
      </c>
      <c r="M13" s="21">
        <v>28538545912</v>
      </c>
      <c r="N13" s="21">
        <v>26291982656</v>
      </c>
      <c r="O13" s="21">
        <v>2246563256</v>
      </c>
      <c r="P13" s="21">
        <v>5137452494</v>
      </c>
      <c r="Q13" s="21">
        <v>86.02</v>
      </c>
      <c r="R13" s="21">
        <v>0</v>
      </c>
      <c r="S13" s="22">
        <v>1.7305801579557301E-2</v>
      </c>
    </row>
    <row r="14" spans="1:19">
      <c r="A14" s="15" t="s">
        <v>13</v>
      </c>
      <c r="B14" s="21">
        <v>18535321276</v>
      </c>
      <c r="C14" s="21">
        <v>12354020418</v>
      </c>
      <c r="D14" s="21">
        <v>30889341694</v>
      </c>
      <c r="E14" s="21">
        <v>0</v>
      </c>
      <c r="F14" s="21">
        <v>24406672336</v>
      </c>
      <c r="G14" s="21">
        <v>24406672336</v>
      </c>
      <c r="H14" s="21">
        <v>24406672336</v>
      </c>
      <c r="I14" s="21">
        <v>0</v>
      </c>
      <c r="J14" s="21">
        <v>24406672336</v>
      </c>
      <c r="K14" s="21">
        <v>769126607</v>
      </c>
      <c r="L14" s="21">
        <v>0</v>
      </c>
      <c r="M14" s="21">
        <v>23637545729</v>
      </c>
      <c r="N14" s="21">
        <v>21213176111</v>
      </c>
      <c r="O14" s="21">
        <v>2424369618</v>
      </c>
      <c r="P14" s="21">
        <v>6482669358</v>
      </c>
      <c r="Q14" s="21">
        <v>79.010000000000005</v>
      </c>
      <c r="R14" s="21">
        <v>0</v>
      </c>
      <c r="S14" s="22">
        <v>1.45476548793886E-2</v>
      </c>
    </row>
    <row r="15" spans="1:19">
      <c r="A15" s="15" t="s">
        <v>14</v>
      </c>
      <c r="B15" s="21">
        <v>13350000000</v>
      </c>
      <c r="C15" s="21">
        <v>11042124023</v>
      </c>
      <c r="D15" s="21">
        <v>24392124023</v>
      </c>
      <c r="E15" s="21">
        <v>0</v>
      </c>
      <c r="F15" s="21">
        <v>23625515370</v>
      </c>
      <c r="G15" s="21">
        <v>23625515370</v>
      </c>
      <c r="H15" s="21">
        <v>23625515370</v>
      </c>
      <c r="I15" s="21">
        <v>0</v>
      </c>
      <c r="J15" s="21">
        <v>23625515370</v>
      </c>
      <c r="K15" s="21">
        <v>4348974303</v>
      </c>
      <c r="L15" s="21">
        <v>0</v>
      </c>
      <c r="M15" s="21">
        <v>19276541067</v>
      </c>
      <c r="N15" s="21">
        <v>18579823107</v>
      </c>
      <c r="O15" s="21">
        <v>696717960</v>
      </c>
      <c r="P15" s="21">
        <v>766608653</v>
      </c>
      <c r="Q15" s="21">
        <v>96.86</v>
      </c>
      <c r="R15" s="21">
        <v>0</v>
      </c>
      <c r="S15" s="22">
        <v>1.14877230333068E-2</v>
      </c>
    </row>
    <row r="16" spans="1:19">
      <c r="A16" s="14" t="s">
        <v>6</v>
      </c>
      <c r="B16" s="21">
        <v>25884296000</v>
      </c>
      <c r="C16" s="21">
        <v>-2888619061</v>
      </c>
      <c r="D16" s="21">
        <v>22995676939</v>
      </c>
      <c r="E16" s="21">
        <v>0</v>
      </c>
      <c r="F16" s="21">
        <v>20849153182</v>
      </c>
      <c r="G16" s="21">
        <v>20849153182</v>
      </c>
      <c r="H16" s="21">
        <v>20849153182</v>
      </c>
      <c r="I16" s="21">
        <v>0</v>
      </c>
      <c r="J16" s="21">
        <v>20849153182</v>
      </c>
      <c r="K16" s="21">
        <v>1726318354</v>
      </c>
      <c r="L16" s="21">
        <v>0</v>
      </c>
      <c r="M16" s="21">
        <v>19122834828</v>
      </c>
      <c r="N16" s="21">
        <v>18277478730</v>
      </c>
      <c r="O16" s="21">
        <v>845356098</v>
      </c>
      <c r="P16" s="21">
        <v>2146523757</v>
      </c>
      <c r="Q16" s="21">
        <v>90.67</v>
      </c>
      <c r="R16" s="21">
        <v>0</v>
      </c>
      <c r="S16" s="22">
        <v>1.08300518392552E-2</v>
      </c>
    </row>
    <row r="17" spans="1:19">
      <c r="A17" s="14" t="s">
        <v>9</v>
      </c>
      <c r="B17" s="21">
        <v>19658400000</v>
      </c>
      <c r="C17" s="21">
        <v>921000000</v>
      </c>
      <c r="D17" s="21">
        <v>20579400000</v>
      </c>
      <c r="E17" s="21">
        <v>0</v>
      </c>
      <c r="F17" s="21">
        <v>20247109638</v>
      </c>
      <c r="G17" s="21">
        <v>20247109638</v>
      </c>
      <c r="H17" s="21">
        <v>20247109638</v>
      </c>
      <c r="I17" s="21">
        <v>0</v>
      </c>
      <c r="J17" s="21">
        <v>20247109638</v>
      </c>
      <c r="K17" s="21">
        <v>464266100</v>
      </c>
      <c r="L17" s="21">
        <v>0</v>
      </c>
      <c r="M17" s="21">
        <v>19782843538</v>
      </c>
      <c r="N17" s="21">
        <v>17073989138</v>
      </c>
      <c r="O17" s="21">
        <v>2708854400</v>
      </c>
      <c r="P17" s="21">
        <v>332290362</v>
      </c>
      <c r="Q17" s="21">
        <v>98.39</v>
      </c>
      <c r="R17" s="21">
        <v>0</v>
      </c>
      <c r="S17" s="22">
        <v>9.6920812295278897E-3</v>
      </c>
    </row>
    <row r="18" spans="1:19">
      <c r="A18" s="15" t="s">
        <v>15</v>
      </c>
      <c r="B18" s="21">
        <v>7690563281</v>
      </c>
      <c r="C18" s="21">
        <v>4507149015</v>
      </c>
      <c r="D18" s="21">
        <v>12197712296</v>
      </c>
      <c r="E18" s="21">
        <v>0</v>
      </c>
      <c r="F18" s="21">
        <v>10849303917</v>
      </c>
      <c r="G18" s="21">
        <v>10849303917</v>
      </c>
      <c r="H18" s="21">
        <v>10849303917</v>
      </c>
      <c r="I18" s="21">
        <v>0</v>
      </c>
      <c r="J18" s="21">
        <v>10849303917</v>
      </c>
      <c r="K18" s="21">
        <v>745791456</v>
      </c>
      <c r="L18" s="21">
        <v>0</v>
      </c>
      <c r="M18" s="21">
        <v>10103512461</v>
      </c>
      <c r="N18" s="21">
        <v>9043591667</v>
      </c>
      <c r="O18" s="21">
        <v>1059920794</v>
      </c>
      <c r="P18" s="21">
        <v>1348408379</v>
      </c>
      <c r="Q18" s="21">
        <v>88.95</v>
      </c>
      <c r="R18" s="21">
        <v>0</v>
      </c>
      <c r="S18" s="22">
        <v>5.7446387352033104E-3</v>
      </c>
    </row>
    <row r="19" spans="1:19">
      <c r="A19" s="16" t="s">
        <v>20</v>
      </c>
      <c r="B19" s="21">
        <v>1892920320</v>
      </c>
      <c r="C19" s="21">
        <v>9451178000</v>
      </c>
      <c r="D19" s="21">
        <v>11344098320</v>
      </c>
      <c r="E19" s="21">
        <v>0</v>
      </c>
      <c r="F19" s="21">
        <v>11222095332</v>
      </c>
      <c r="G19" s="21">
        <v>11222095332</v>
      </c>
      <c r="H19" s="21">
        <v>11222095332</v>
      </c>
      <c r="I19" s="21">
        <v>0</v>
      </c>
      <c r="J19" s="21">
        <v>11222095332</v>
      </c>
      <c r="K19" s="21">
        <v>0</v>
      </c>
      <c r="L19" s="21">
        <v>0</v>
      </c>
      <c r="M19" s="21">
        <v>11222095332</v>
      </c>
      <c r="N19" s="21">
        <v>11182095332</v>
      </c>
      <c r="O19" s="21">
        <v>40000000</v>
      </c>
      <c r="P19" s="21">
        <v>122002988</v>
      </c>
      <c r="Q19" s="21">
        <v>98.92</v>
      </c>
      <c r="R19" s="21">
        <v>0</v>
      </c>
      <c r="S19" s="22">
        <v>5.3426204064837097E-3</v>
      </c>
    </row>
    <row r="20" spans="1:19">
      <c r="A20" s="16" t="s">
        <v>19</v>
      </c>
      <c r="B20" s="21">
        <v>2940557143</v>
      </c>
      <c r="C20" s="21">
        <v>6117037000</v>
      </c>
      <c r="D20" s="21">
        <v>9057594143</v>
      </c>
      <c r="E20" s="21">
        <v>0</v>
      </c>
      <c r="F20" s="21">
        <v>8940742701</v>
      </c>
      <c r="G20" s="21">
        <v>8940742701</v>
      </c>
      <c r="H20" s="21">
        <v>8940742701</v>
      </c>
      <c r="I20" s="21">
        <v>0</v>
      </c>
      <c r="J20" s="21">
        <v>8940742701</v>
      </c>
      <c r="K20" s="21">
        <v>927697100</v>
      </c>
      <c r="L20" s="21">
        <v>0</v>
      </c>
      <c r="M20" s="21">
        <v>8013045601</v>
      </c>
      <c r="N20" s="21">
        <v>4531786448</v>
      </c>
      <c r="O20" s="21">
        <v>3481259153</v>
      </c>
      <c r="P20" s="21">
        <v>116851442</v>
      </c>
      <c r="Q20" s="21">
        <v>98.71</v>
      </c>
      <c r="R20" s="21">
        <v>0</v>
      </c>
      <c r="S20" s="22">
        <v>4.2657676209244197E-3</v>
      </c>
    </row>
    <row r="21" spans="1:19">
      <c r="A21" s="15" t="s">
        <v>12</v>
      </c>
      <c r="B21" s="21">
        <v>5571664653</v>
      </c>
      <c r="C21" s="21">
        <v>2135361347</v>
      </c>
      <c r="D21" s="21">
        <v>7707026000</v>
      </c>
      <c r="E21" s="21">
        <v>0</v>
      </c>
      <c r="F21" s="21">
        <v>7668614031</v>
      </c>
      <c r="G21" s="21">
        <v>7668614031</v>
      </c>
      <c r="H21" s="21">
        <v>7668614031</v>
      </c>
      <c r="I21" s="21">
        <v>0</v>
      </c>
      <c r="J21" s="21">
        <v>7668614031</v>
      </c>
      <c r="K21" s="21">
        <v>1043888182</v>
      </c>
      <c r="L21" s="21">
        <v>0</v>
      </c>
      <c r="M21" s="21">
        <v>6624725849</v>
      </c>
      <c r="N21" s="21">
        <v>5824162992</v>
      </c>
      <c r="O21" s="21">
        <v>800562857</v>
      </c>
      <c r="P21" s="21">
        <v>38411969</v>
      </c>
      <c r="Q21" s="21">
        <v>99.5</v>
      </c>
      <c r="R21" s="21">
        <v>0</v>
      </c>
      <c r="S21" s="22">
        <v>3.62970358854405E-3</v>
      </c>
    </row>
    <row r="22" spans="1:19">
      <c r="A22" s="16" t="s">
        <v>22</v>
      </c>
      <c r="B22" s="21">
        <v>1200000000</v>
      </c>
      <c r="C22" s="21">
        <v>6170000000</v>
      </c>
      <c r="D22" s="21">
        <v>7370000000</v>
      </c>
      <c r="E22" s="21">
        <v>0</v>
      </c>
      <c r="F22" s="21">
        <v>7369475328</v>
      </c>
      <c r="G22" s="21">
        <v>7369475328</v>
      </c>
      <c r="H22" s="21">
        <v>7369475328</v>
      </c>
      <c r="I22" s="21">
        <v>0</v>
      </c>
      <c r="J22" s="21">
        <v>7369475328</v>
      </c>
      <c r="K22" s="21">
        <v>0</v>
      </c>
      <c r="L22" s="21">
        <v>0</v>
      </c>
      <c r="M22" s="21">
        <v>7369475328</v>
      </c>
      <c r="N22" s="21">
        <v>6869907759</v>
      </c>
      <c r="O22" s="21">
        <v>499567569</v>
      </c>
      <c r="P22" s="21">
        <v>524672</v>
      </c>
      <c r="Q22" s="21">
        <v>99.99</v>
      </c>
      <c r="R22" s="21">
        <v>0</v>
      </c>
      <c r="S22" s="22">
        <v>3.47097770885548E-3</v>
      </c>
    </row>
    <row r="23" spans="1:19">
      <c r="A23" s="16" t="s">
        <v>21</v>
      </c>
      <c r="B23" s="21">
        <v>4444790742</v>
      </c>
      <c r="C23" s="21">
        <v>2060000000</v>
      </c>
      <c r="D23" s="21">
        <v>6504790742</v>
      </c>
      <c r="E23" s="21">
        <v>0</v>
      </c>
      <c r="F23" s="21">
        <v>4574714572</v>
      </c>
      <c r="G23" s="21">
        <v>4574714572</v>
      </c>
      <c r="H23" s="21">
        <v>4574714572</v>
      </c>
      <c r="I23" s="21">
        <v>0</v>
      </c>
      <c r="J23" s="21">
        <v>4574714572</v>
      </c>
      <c r="K23" s="21">
        <v>540000000</v>
      </c>
      <c r="L23" s="21">
        <v>0</v>
      </c>
      <c r="M23" s="21">
        <v>4034714572</v>
      </c>
      <c r="N23" s="21">
        <v>2496815702</v>
      </c>
      <c r="O23" s="21">
        <v>1537898870</v>
      </c>
      <c r="P23" s="21">
        <v>1930076170</v>
      </c>
      <c r="Q23" s="21">
        <v>70.33</v>
      </c>
      <c r="R23" s="21">
        <v>0</v>
      </c>
      <c r="S23" s="22">
        <v>3.06349846217795E-3</v>
      </c>
    </row>
    <row r="24" spans="1:19">
      <c r="A24" s="16" t="s">
        <v>23</v>
      </c>
      <c r="B24" s="21">
        <v>4100942800</v>
      </c>
      <c r="C24" s="21">
        <v>132510200</v>
      </c>
      <c r="D24" s="21">
        <v>4233453000</v>
      </c>
      <c r="E24" s="21">
        <v>0</v>
      </c>
      <c r="F24" s="21">
        <v>2594804588</v>
      </c>
      <c r="G24" s="21">
        <v>2594804588</v>
      </c>
      <c r="H24" s="21">
        <v>2594804588</v>
      </c>
      <c r="I24" s="21">
        <v>0</v>
      </c>
      <c r="J24" s="21">
        <v>2594804588</v>
      </c>
      <c r="K24" s="21">
        <v>12682180</v>
      </c>
      <c r="L24" s="21">
        <v>0</v>
      </c>
      <c r="M24" s="21">
        <v>2582122408</v>
      </c>
      <c r="N24" s="21">
        <v>2551435468</v>
      </c>
      <c r="O24" s="21">
        <v>30686940</v>
      </c>
      <c r="P24" s="21">
        <v>1638648412</v>
      </c>
      <c r="Q24" s="21">
        <v>61.29</v>
      </c>
      <c r="R24" s="21">
        <v>0</v>
      </c>
      <c r="S24" s="22">
        <v>1.9937884660091399E-3</v>
      </c>
    </row>
    <row r="25" spans="1:19">
      <c r="A25" s="15" t="s">
        <v>11</v>
      </c>
      <c r="B25" s="21">
        <v>200000000</v>
      </c>
      <c r="C25" s="21">
        <v>2130000000</v>
      </c>
      <c r="D25" s="21">
        <v>2330000000</v>
      </c>
      <c r="E25" s="21">
        <v>0</v>
      </c>
      <c r="F25" s="21">
        <v>2328673500</v>
      </c>
      <c r="G25" s="21">
        <v>2328673500</v>
      </c>
      <c r="H25" s="21">
        <v>2328673500</v>
      </c>
      <c r="I25" s="21">
        <v>0</v>
      </c>
      <c r="J25" s="21">
        <v>2328673500</v>
      </c>
      <c r="K25" s="21">
        <v>302413920</v>
      </c>
      <c r="L25" s="21">
        <v>0</v>
      </c>
      <c r="M25" s="21">
        <v>2026259580</v>
      </c>
      <c r="N25" s="21">
        <v>2018427580</v>
      </c>
      <c r="O25" s="21">
        <v>7832000</v>
      </c>
      <c r="P25" s="21">
        <v>1326500</v>
      </c>
      <c r="Q25" s="21">
        <v>99.94</v>
      </c>
      <c r="R25" s="21">
        <v>0</v>
      </c>
      <c r="S25" s="22">
        <v>1.09733759316598E-3</v>
      </c>
    </row>
    <row r="26" spans="1:19">
      <c r="A26" s="14" t="s">
        <v>10</v>
      </c>
      <c r="B26" s="21">
        <v>4311400000</v>
      </c>
      <c r="C26" s="21">
        <v>-2571536533</v>
      </c>
      <c r="D26" s="21">
        <v>1739863467</v>
      </c>
      <c r="E26" s="21">
        <v>0</v>
      </c>
      <c r="F26" s="21">
        <v>1496308524</v>
      </c>
      <c r="G26" s="21">
        <v>1496308524</v>
      </c>
      <c r="H26" s="21">
        <v>1496308524</v>
      </c>
      <c r="I26" s="21">
        <v>0</v>
      </c>
      <c r="J26" s="21">
        <v>1496308524</v>
      </c>
      <c r="K26" s="21">
        <v>0</v>
      </c>
      <c r="L26" s="21">
        <v>0</v>
      </c>
      <c r="M26" s="21">
        <v>1496308524</v>
      </c>
      <c r="N26" s="21">
        <v>1065583654</v>
      </c>
      <c r="O26" s="21">
        <v>430724870</v>
      </c>
      <c r="P26" s="21">
        <v>243554943</v>
      </c>
      <c r="Q26" s="21">
        <v>86</v>
      </c>
      <c r="R26" s="21">
        <v>0</v>
      </c>
      <c r="S26" s="22">
        <v>8.1940669069321796E-4</v>
      </c>
    </row>
    <row r="27" spans="1:19">
      <c r="A27" s="15" t="s">
        <v>16</v>
      </c>
      <c r="B27" s="21">
        <v>342500000</v>
      </c>
      <c r="C27" s="21">
        <v>495322500</v>
      </c>
      <c r="D27" s="21">
        <v>837822500</v>
      </c>
      <c r="E27" s="21">
        <v>0</v>
      </c>
      <c r="F27" s="21">
        <v>837322500</v>
      </c>
      <c r="G27" s="21">
        <v>837322500</v>
      </c>
      <c r="H27" s="21">
        <v>837322500</v>
      </c>
      <c r="I27" s="21">
        <v>0</v>
      </c>
      <c r="J27" s="21">
        <v>837322500</v>
      </c>
      <c r="K27" s="21">
        <v>0</v>
      </c>
      <c r="L27" s="21">
        <v>0</v>
      </c>
      <c r="M27" s="21">
        <v>837322500</v>
      </c>
      <c r="N27" s="21">
        <v>815433000</v>
      </c>
      <c r="O27" s="21">
        <v>21889500</v>
      </c>
      <c r="P27" s="21">
        <v>500000</v>
      </c>
      <c r="Q27" s="21">
        <v>99.94</v>
      </c>
      <c r="R27" s="21">
        <v>0</v>
      </c>
      <c r="S27" s="22">
        <v>3.9458116980699802E-4</v>
      </c>
    </row>
    <row r="28" spans="1:19">
      <c r="A28" s="16" t="s">
        <v>25</v>
      </c>
      <c r="B28" s="21">
        <v>739615000</v>
      </c>
      <c r="C28" s="21">
        <v>-85000000</v>
      </c>
      <c r="D28" s="21">
        <v>654615000</v>
      </c>
      <c r="E28" s="21">
        <v>0</v>
      </c>
      <c r="F28" s="21">
        <v>589215000</v>
      </c>
      <c r="G28" s="21">
        <v>589215000</v>
      </c>
      <c r="H28" s="21">
        <v>589215000</v>
      </c>
      <c r="I28" s="21">
        <v>0</v>
      </c>
      <c r="J28" s="21">
        <v>589215000</v>
      </c>
      <c r="K28" s="21">
        <v>0</v>
      </c>
      <c r="L28" s="21">
        <v>0</v>
      </c>
      <c r="M28" s="21">
        <v>589215000</v>
      </c>
      <c r="N28" s="21">
        <v>589215000</v>
      </c>
      <c r="O28" s="21">
        <v>0</v>
      </c>
      <c r="P28" s="21">
        <v>65400000</v>
      </c>
      <c r="Q28" s="21">
        <v>90.01</v>
      </c>
      <c r="R28" s="21">
        <v>0</v>
      </c>
      <c r="S28" s="22">
        <v>3.0829770324049299E-4</v>
      </c>
    </row>
    <row r="31" spans="1:19">
      <c r="D31" s="23">
        <f>+SUM(D2:D27)</f>
        <v>2479927138941</v>
      </c>
    </row>
  </sheetData>
  <autoFilter ref="A1:S28"/>
  <pageMargins left="0.7" right="0.7" top="0.3" bottom="0.3" header="0.3" footer="0.3"/>
  <pageSetup orientation="portrait" useFirstPageNumber="1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78"/>
  <sheetViews>
    <sheetView zoomScaleNormal="100" zoomScalePageLayoutView="60" workbookViewId="0">
      <selection sqref="A1:D1"/>
    </sheetView>
  </sheetViews>
  <sheetFormatPr baseColWidth="10" defaultColWidth="9" defaultRowHeight="14.25"/>
  <cols>
    <col min="1" max="1" width="54.25" style="1" customWidth="1"/>
    <col min="2" max="2" width="24.5" style="1" customWidth="1"/>
    <col min="3" max="3" width="20" style="1" customWidth="1"/>
    <col min="4" max="4" width="14.375" style="1" customWidth="1"/>
    <col min="5" max="7" width="10.5" style="1" customWidth="1"/>
    <col min="8" max="8" width="2.875" style="1" customWidth="1"/>
    <col min="9" max="10" width="10.5" style="1" customWidth="1"/>
    <col min="11" max="1025" width="10.875" style="1" customWidth="1"/>
  </cols>
  <sheetData>
    <row r="1" spans="1:10" ht="15" customHeight="1">
      <c r="A1" s="61" t="s">
        <v>136</v>
      </c>
      <c r="B1" s="61"/>
      <c r="C1" s="61"/>
      <c r="D1" s="61"/>
      <c r="F1" s="64" t="s">
        <v>137</v>
      </c>
      <c r="G1" s="64"/>
      <c r="I1" s="64" t="s">
        <v>138</v>
      </c>
      <c r="J1" s="64"/>
    </row>
    <row r="2" spans="1:10" ht="15">
      <c r="A2" s="12" t="s">
        <v>139</v>
      </c>
      <c r="B2" s="12" t="s">
        <v>140</v>
      </c>
      <c r="C2" s="12" t="s">
        <v>141</v>
      </c>
      <c r="D2" s="12" t="s">
        <v>142</v>
      </c>
      <c r="F2" s="1" t="s">
        <v>143</v>
      </c>
      <c r="G2" s="1">
        <v>5</v>
      </c>
      <c r="I2" s="1" t="s">
        <v>144</v>
      </c>
      <c r="J2" s="1">
        <v>1</v>
      </c>
    </row>
    <row r="3" spans="1:10">
      <c r="A3" s="1" t="s">
        <v>62</v>
      </c>
      <c r="B3" s="1">
        <f t="shared" ref="B3:B27" si="0">+(SUMIFS($E$31:$E$178,$A$31:$A$178,A3,$C$31:$C$178,"G"))/$J$26</f>
        <v>5.32</v>
      </c>
      <c r="C3" s="1">
        <f t="shared" ref="C3:C27" si="1">+(SUMIFS($E$31:$E$178,$A$31:$A$178,A3,$C$31:$C$178,"C"))/$G$16</f>
        <v>0.4</v>
      </c>
      <c r="D3" s="31">
        <f t="shared" ref="D3:D27" si="2">+B3+C3</f>
        <v>5.7200000000000006</v>
      </c>
      <c r="F3" s="1" t="s">
        <v>145</v>
      </c>
      <c r="G3" s="1">
        <v>10</v>
      </c>
      <c r="I3" s="1" t="s">
        <v>146</v>
      </c>
      <c r="J3" s="1">
        <v>2</v>
      </c>
    </row>
    <row r="4" spans="1:10">
      <c r="A4" s="1" t="s">
        <v>83</v>
      </c>
      <c r="B4" s="1">
        <f t="shared" si="0"/>
        <v>0.12</v>
      </c>
      <c r="C4" s="1">
        <f t="shared" si="1"/>
        <v>0.2</v>
      </c>
      <c r="D4" s="31">
        <f t="shared" si="2"/>
        <v>0.32</v>
      </c>
      <c r="F4" s="1" t="s">
        <v>147</v>
      </c>
      <c r="G4" s="1">
        <v>20</v>
      </c>
      <c r="I4" s="1" t="s">
        <v>148</v>
      </c>
      <c r="J4" s="1">
        <v>3</v>
      </c>
    </row>
    <row r="5" spans="1:10">
      <c r="A5" s="1" t="s">
        <v>81</v>
      </c>
      <c r="B5" s="1">
        <f t="shared" si="0"/>
        <v>0.08</v>
      </c>
      <c r="C5" s="1">
        <f t="shared" si="1"/>
        <v>0</v>
      </c>
      <c r="D5" s="31">
        <f t="shared" si="2"/>
        <v>0.08</v>
      </c>
      <c r="F5" s="1" t="s">
        <v>145</v>
      </c>
      <c r="G5" s="1">
        <v>10</v>
      </c>
      <c r="I5" s="1" t="s">
        <v>149</v>
      </c>
      <c r="J5" s="1">
        <v>4</v>
      </c>
    </row>
    <row r="6" spans="1:10">
      <c r="A6" s="1" t="s">
        <v>71</v>
      </c>
      <c r="B6" s="1">
        <f t="shared" si="0"/>
        <v>1.76</v>
      </c>
      <c r="C6" s="1">
        <f t="shared" si="1"/>
        <v>0.2</v>
      </c>
      <c r="D6" s="31">
        <f t="shared" si="2"/>
        <v>1.96</v>
      </c>
      <c r="F6" s="1" t="s">
        <v>147</v>
      </c>
      <c r="G6" s="1">
        <v>20</v>
      </c>
      <c r="I6" s="1" t="s">
        <v>150</v>
      </c>
      <c r="J6" s="1">
        <v>5</v>
      </c>
    </row>
    <row r="7" spans="1:10">
      <c r="A7" s="1" t="s">
        <v>69</v>
      </c>
      <c r="B7" s="1">
        <f t="shared" si="0"/>
        <v>1.44</v>
      </c>
      <c r="C7" s="1">
        <f t="shared" si="1"/>
        <v>0.4</v>
      </c>
      <c r="D7" s="31">
        <f t="shared" si="2"/>
        <v>1.8399999999999999</v>
      </c>
      <c r="F7" s="1" t="s">
        <v>151</v>
      </c>
      <c r="G7" s="1">
        <v>40</v>
      </c>
      <c r="I7" s="1" t="s">
        <v>146</v>
      </c>
      <c r="J7" s="1">
        <v>6</v>
      </c>
    </row>
    <row r="8" spans="1:10">
      <c r="A8" s="1" t="s">
        <v>82</v>
      </c>
      <c r="B8" s="1">
        <f t="shared" si="0"/>
        <v>1.1200000000000001</v>
      </c>
      <c r="C8" s="1">
        <f t="shared" si="1"/>
        <v>0</v>
      </c>
      <c r="D8" s="31">
        <f t="shared" si="2"/>
        <v>1.1200000000000001</v>
      </c>
      <c r="F8" s="1" t="s">
        <v>152</v>
      </c>
      <c r="G8" s="1">
        <v>15</v>
      </c>
      <c r="I8" s="1" t="s">
        <v>153</v>
      </c>
      <c r="J8" s="1">
        <v>7</v>
      </c>
    </row>
    <row r="9" spans="1:10">
      <c r="A9" s="1" t="s">
        <v>75</v>
      </c>
      <c r="B9" s="1">
        <f t="shared" si="0"/>
        <v>0.52</v>
      </c>
      <c r="C9" s="1">
        <f t="shared" si="1"/>
        <v>0.2</v>
      </c>
      <c r="D9" s="31">
        <f t="shared" si="2"/>
        <v>0.72</v>
      </c>
      <c r="F9" s="1" t="s">
        <v>154</v>
      </c>
      <c r="G9" s="1">
        <v>30</v>
      </c>
      <c r="I9" s="1" t="s">
        <v>155</v>
      </c>
      <c r="J9" s="1">
        <v>8</v>
      </c>
    </row>
    <row r="10" spans="1:10">
      <c r="A10" s="1" t="s">
        <v>76</v>
      </c>
      <c r="B10" s="1">
        <f t="shared" si="0"/>
        <v>1.96</v>
      </c>
      <c r="C10" s="1">
        <f t="shared" si="1"/>
        <v>0.2</v>
      </c>
      <c r="D10" s="31">
        <f t="shared" si="2"/>
        <v>2.16</v>
      </c>
      <c r="F10" s="1" t="s">
        <v>156</v>
      </c>
      <c r="G10" s="1">
        <v>60</v>
      </c>
      <c r="I10" s="1" t="s">
        <v>157</v>
      </c>
      <c r="J10" s="1">
        <v>9</v>
      </c>
    </row>
    <row r="11" spans="1:10">
      <c r="A11" s="1" t="s">
        <v>73</v>
      </c>
      <c r="B11" s="1">
        <f t="shared" si="0"/>
        <v>1.92</v>
      </c>
      <c r="C11" s="1">
        <f t="shared" si="1"/>
        <v>0.8</v>
      </c>
      <c r="D11" s="31">
        <f t="shared" si="2"/>
        <v>2.7199999999999998</v>
      </c>
      <c r="F11" s="1" t="s">
        <v>147</v>
      </c>
      <c r="G11" s="1">
        <v>20</v>
      </c>
      <c r="I11" s="1" t="s">
        <v>158</v>
      </c>
      <c r="J11" s="1">
        <v>10</v>
      </c>
    </row>
    <row r="12" spans="1:10">
      <c r="A12" s="1" t="s">
        <v>77</v>
      </c>
      <c r="B12" s="1">
        <f t="shared" si="0"/>
        <v>3.2</v>
      </c>
      <c r="C12" s="1">
        <f t="shared" si="1"/>
        <v>0.2</v>
      </c>
      <c r="D12" s="31">
        <f t="shared" si="2"/>
        <v>3.4000000000000004</v>
      </c>
      <c r="F12" s="1" t="s">
        <v>151</v>
      </c>
      <c r="G12" s="1">
        <v>40</v>
      </c>
      <c r="I12" s="1" t="s">
        <v>159</v>
      </c>
      <c r="J12" s="1">
        <v>11</v>
      </c>
    </row>
    <row r="13" spans="1:10">
      <c r="A13" s="1" t="s">
        <v>61</v>
      </c>
      <c r="B13" s="1">
        <f t="shared" si="0"/>
        <v>6.76</v>
      </c>
      <c r="C13" s="1">
        <f t="shared" si="1"/>
        <v>1.2</v>
      </c>
      <c r="D13" s="31">
        <f t="shared" si="2"/>
        <v>7.96</v>
      </c>
      <c r="F13" s="1" t="s">
        <v>160</v>
      </c>
      <c r="G13" s="1">
        <v>80</v>
      </c>
      <c r="I13" s="1" t="s">
        <v>155</v>
      </c>
      <c r="J13" s="1">
        <v>12</v>
      </c>
    </row>
    <row r="14" spans="1:10">
      <c r="A14" s="1" t="s">
        <v>78</v>
      </c>
      <c r="B14" s="1">
        <f t="shared" si="0"/>
        <v>1.08</v>
      </c>
      <c r="C14" s="1">
        <f t="shared" si="1"/>
        <v>0.2</v>
      </c>
      <c r="D14" s="31">
        <f t="shared" si="2"/>
        <v>1.28</v>
      </c>
      <c r="F14" s="1" t="s">
        <v>161</v>
      </c>
      <c r="G14" s="1">
        <v>25</v>
      </c>
      <c r="I14" s="1" t="s">
        <v>162</v>
      </c>
      <c r="J14" s="1">
        <v>13</v>
      </c>
    </row>
    <row r="15" spans="1:10">
      <c r="A15" s="1" t="s">
        <v>64</v>
      </c>
      <c r="B15" s="1">
        <f t="shared" si="0"/>
        <v>9.16</v>
      </c>
      <c r="C15" s="1">
        <f t="shared" si="1"/>
        <v>0</v>
      </c>
      <c r="D15" s="31">
        <f t="shared" si="2"/>
        <v>9.16</v>
      </c>
      <c r="F15" s="1" t="s">
        <v>163</v>
      </c>
      <c r="G15" s="1">
        <v>50</v>
      </c>
      <c r="I15" s="1" t="s">
        <v>164</v>
      </c>
      <c r="J15" s="1">
        <v>14</v>
      </c>
    </row>
    <row r="16" spans="1:10">
      <c r="A16" s="1" t="s">
        <v>72</v>
      </c>
      <c r="B16" s="1">
        <f t="shared" si="0"/>
        <v>3.08</v>
      </c>
      <c r="C16" s="1">
        <f t="shared" si="1"/>
        <v>0.4</v>
      </c>
      <c r="D16" s="31">
        <f t="shared" si="2"/>
        <v>3.48</v>
      </c>
      <c r="F16" s="1" t="s">
        <v>165</v>
      </c>
      <c r="G16" s="1">
        <v>100</v>
      </c>
      <c r="I16" s="1" t="s">
        <v>166</v>
      </c>
      <c r="J16" s="1">
        <v>15</v>
      </c>
    </row>
    <row r="17" spans="1:10">
      <c r="A17" s="1" t="s">
        <v>63</v>
      </c>
      <c r="B17" s="1">
        <f t="shared" si="0"/>
        <v>3.84</v>
      </c>
      <c r="C17" s="1">
        <f t="shared" si="1"/>
        <v>0.2</v>
      </c>
      <c r="D17" s="31">
        <f t="shared" si="2"/>
        <v>4.04</v>
      </c>
      <c r="I17" s="1" t="s">
        <v>167</v>
      </c>
      <c r="J17" s="1">
        <v>16</v>
      </c>
    </row>
    <row r="18" spans="1:10">
      <c r="A18" s="1" t="s">
        <v>79</v>
      </c>
      <c r="B18" s="1">
        <f t="shared" si="0"/>
        <v>0.64</v>
      </c>
      <c r="C18" s="1">
        <f t="shared" si="1"/>
        <v>0</v>
      </c>
      <c r="D18" s="31">
        <f t="shared" si="2"/>
        <v>0.64</v>
      </c>
      <c r="I18" s="1" t="s">
        <v>157</v>
      </c>
      <c r="J18" s="1">
        <v>17</v>
      </c>
    </row>
    <row r="19" spans="1:10">
      <c r="A19" s="1" t="s">
        <v>60</v>
      </c>
      <c r="B19" s="1">
        <f t="shared" si="0"/>
        <v>0.96</v>
      </c>
      <c r="C19" s="1">
        <f t="shared" si="1"/>
        <v>1.4</v>
      </c>
      <c r="D19" s="31">
        <f t="shared" si="2"/>
        <v>2.36</v>
      </c>
      <c r="I19" s="1" t="s">
        <v>168</v>
      </c>
      <c r="J19" s="1">
        <v>18</v>
      </c>
    </row>
    <row r="20" spans="1:10">
      <c r="A20" s="1" t="s">
        <v>67</v>
      </c>
      <c r="B20" s="1">
        <f t="shared" si="0"/>
        <v>3.12</v>
      </c>
      <c r="C20" s="1">
        <f t="shared" si="1"/>
        <v>0.2</v>
      </c>
      <c r="D20" s="31">
        <f t="shared" si="2"/>
        <v>3.3200000000000003</v>
      </c>
      <c r="I20" s="1" t="s">
        <v>169</v>
      </c>
      <c r="J20" s="1">
        <v>19</v>
      </c>
    </row>
    <row r="21" spans="1:10">
      <c r="A21" s="1" t="s">
        <v>74</v>
      </c>
      <c r="B21" s="1">
        <f t="shared" si="0"/>
        <v>1.04</v>
      </c>
      <c r="C21" s="1">
        <f t="shared" si="1"/>
        <v>0.2</v>
      </c>
      <c r="D21" s="31">
        <f t="shared" si="2"/>
        <v>1.24</v>
      </c>
      <c r="I21" s="1" t="s">
        <v>170</v>
      </c>
      <c r="J21" s="1">
        <v>20</v>
      </c>
    </row>
    <row r="22" spans="1:10">
      <c r="A22" s="1" t="s">
        <v>70</v>
      </c>
      <c r="B22" s="1">
        <f t="shared" si="0"/>
        <v>0.92</v>
      </c>
      <c r="C22" s="1">
        <f t="shared" si="1"/>
        <v>0.8</v>
      </c>
      <c r="D22" s="31">
        <f t="shared" si="2"/>
        <v>1.7200000000000002</v>
      </c>
      <c r="I22" s="1" t="s">
        <v>150</v>
      </c>
      <c r="J22" s="1">
        <v>21</v>
      </c>
    </row>
    <row r="23" spans="1:10">
      <c r="A23" s="1" t="s">
        <v>80</v>
      </c>
      <c r="B23" s="1">
        <f t="shared" si="0"/>
        <v>2.68</v>
      </c>
      <c r="C23" s="1">
        <f t="shared" si="1"/>
        <v>0.2</v>
      </c>
      <c r="D23" s="31">
        <f t="shared" si="2"/>
        <v>2.8800000000000003</v>
      </c>
      <c r="I23" s="1" t="s">
        <v>171</v>
      </c>
      <c r="J23" s="1">
        <v>22</v>
      </c>
    </row>
    <row r="24" spans="1:10">
      <c r="A24" s="1" t="s">
        <v>66</v>
      </c>
      <c r="B24" s="1">
        <f t="shared" si="0"/>
        <v>3.08</v>
      </c>
      <c r="C24" s="1">
        <f t="shared" si="1"/>
        <v>3</v>
      </c>
      <c r="D24" s="31">
        <f t="shared" si="2"/>
        <v>6.08</v>
      </c>
      <c r="I24" s="1" t="s">
        <v>166</v>
      </c>
      <c r="J24" s="1">
        <v>23</v>
      </c>
    </row>
    <row r="25" spans="1:10">
      <c r="A25" s="1" t="s">
        <v>65</v>
      </c>
      <c r="B25" s="1">
        <f t="shared" si="0"/>
        <v>1.96</v>
      </c>
      <c r="C25" s="1">
        <f t="shared" si="1"/>
        <v>0.8</v>
      </c>
      <c r="D25" s="31">
        <f t="shared" si="2"/>
        <v>2.76</v>
      </c>
      <c r="I25" s="1" t="s">
        <v>170</v>
      </c>
      <c r="J25" s="1">
        <v>24</v>
      </c>
    </row>
    <row r="26" spans="1:10">
      <c r="A26" s="1" t="s">
        <v>68</v>
      </c>
      <c r="B26" s="1">
        <f t="shared" si="0"/>
        <v>1.56</v>
      </c>
      <c r="C26" s="1">
        <f t="shared" si="1"/>
        <v>0.2</v>
      </c>
      <c r="D26" s="31">
        <f t="shared" si="2"/>
        <v>1.76</v>
      </c>
      <c r="I26" s="1" t="s">
        <v>172</v>
      </c>
      <c r="J26" s="1">
        <v>25</v>
      </c>
    </row>
    <row r="27" spans="1:10">
      <c r="A27" s="1" t="s">
        <v>84</v>
      </c>
      <c r="B27" s="1">
        <f t="shared" si="0"/>
        <v>0.68</v>
      </c>
      <c r="C27" s="1">
        <f t="shared" si="1"/>
        <v>0.2</v>
      </c>
      <c r="D27" s="31">
        <f t="shared" si="2"/>
        <v>0.88000000000000012</v>
      </c>
    </row>
    <row r="29" spans="1:10" ht="15">
      <c r="A29" s="63" t="s">
        <v>173</v>
      </c>
      <c r="B29" s="63"/>
      <c r="C29" s="63"/>
      <c r="D29" s="63"/>
      <c r="E29" s="63"/>
    </row>
    <row r="30" spans="1:10" ht="15">
      <c r="A30" s="12" t="s">
        <v>139</v>
      </c>
      <c r="B30" s="12" t="s">
        <v>174</v>
      </c>
      <c r="C30" s="12" t="s">
        <v>175</v>
      </c>
      <c r="D30" s="12" t="s">
        <v>176</v>
      </c>
      <c r="E30" s="12" t="s">
        <v>177</v>
      </c>
    </row>
    <row r="31" spans="1:10">
      <c r="A31" s="1" t="s">
        <v>62</v>
      </c>
      <c r="B31" s="1" t="s">
        <v>178</v>
      </c>
      <c r="C31" s="1" t="s">
        <v>179</v>
      </c>
      <c r="D31" s="1" t="s">
        <v>162</v>
      </c>
      <c r="E31" s="1">
        <f t="shared" ref="E31:E62" si="3">+VLOOKUP(D31,IF(C31="C",$F$2:$G$16,$I$2:$J$26),2,0)</f>
        <v>13</v>
      </c>
    </row>
    <row r="32" spans="1:10">
      <c r="A32" s="1" t="s">
        <v>62</v>
      </c>
      <c r="B32" s="1" t="s">
        <v>180</v>
      </c>
      <c r="C32" s="1" t="s">
        <v>179</v>
      </c>
      <c r="D32" s="1" t="s">
        <v>162</v>
      </c>
      <c r="E32" s="1">
        <f t="shared" si="3"/>
        <v>13</v>
      </c>
    </row>
    <row r="33" spans="1:5">
      <c r="A33" s="1" t="s">
        <v>62</v>
      </c>
      <c r="B33" s="1" t="s">
        <v>181</v>
      </c>
      <c r="C33" s="1" t="s">
        <v>179</v>
      </c>
      <c r="D33" s="1" t="s">
        <v>162</v>
      </c>
      <c r="E33" s="1">
        <f t="shared" si="3"/>
        <v>13</v>
      </c>
    </row>
    <row r="34" spans="1:5">
      <c r="A34" s="1" t="s">
        <v>62</v>
      </c>
      <c r="B34" s="1" t="s">
        <v>182</v>
      </c>
      <c r="C34" s="1" t="s">
        <v>179</v>
      </c>
      <c r="D34" s="1" t="s">
        <v>164</v>
      </c>
      <c r="E34" s="1">
        <f t="shared" si="3"/>
        <v>14</v>
      </c>
    </row>
    <row r="35" spans="1:5">
      <c r="A35" s="1" t="s">
        <v>62</v>
      </c>
      <c r="B35" s="1" t="s">
        <v>183</v>
      </c>
      <c r="C35" s="1" t="s">
        <v>179</v>
      </c>
      <c r="D35" s="1" t="s">
        <v>162</v>
      </c>
      <c r="E35" s="1">
        <f t="shared" si="3"/>
        <v>13</v>
      </c>
    </row>
    <row r="36" spans="1:5">
      <c r="A36" s="1" t="s">
        <v>62</v>
      </c>
      <c r="B36" s="1" t="s">
        <v>184</v>
      </c>
      <c r="C36" s="1" t="s">
        <v>179</v>
      </c>
      <c r="D36" s="1" t="s">
        <v>157</v>
      </c>
      <c r="E36" s="1">
        <f t="shared" si="3"/>
        <v>9</v>
      </c>
    </row>
    <row r="37" spans="1:5">
      <c r="A37" s="1" t="s">
        <v>62</v>
      </c>
      <c r="B37" s="1" t="s">
        <v>185</v>
      </c>
      <c r="C37" s="1" t="s">
        <v>179</v>
      </c>
      <c r="D37" s="1" t="s">
        <v>164</v>
      </c>
      <c r="E37" s="1">
        <f t="shared" si="3"/>
        <v>14</v>
      </c>
    </row>
    <row r="38" spans="1:5">
      <c r="A38" s="1" t="s">
        <v>62</v>
      </c>
      <c r="B38" s="1" t="s">
        <v>186</v>
      </c>
      <c r="C38" s="1" t="s">
        <v>179</v>
      </c>
      <c r="D38" s="1" t="s">
        <v>162</v>
      </c>
      <c r="E38" s="1">
        <f t="shared" si="3"/>
        <v>13</v>
      </c>
    </row>
    <row r="39" spans="1:5">
      <c r="A39" s="1" t="s">
        <v>62</v>
      </c>
      <c r="B39" s="1" t="s">
        <v>187</v>
      </c>
      <c r="C39" s="1" t="s">
        <v>179</v>
      </c>
      <c r="D39" s="1" t="s">
        <v>157</v>
      </c>
      <c r="E39" s="1">
        <f t="shared" si="3"/>
        <v>9</v>
      </c>
    </row>
    <row r="40" spans="1:5">
      <c r="A40" s="1" t="s">
        <v>62</v>
      </c>
      <c r="B40" s="1" t="s">
        <v>188</v>
      </c>
      <c r="C40" s="1" t="s">
        <v>179</v>
      </c>
      <c r="D40" s="1" t="s">
        <v>157</v>
      </c>
      <c r="E40" s="1">
        <f t="shared" si="3"/>
        <v>9</v>
      </c>
    </row>
    <row r="41" spans="1:5">
      <c r="A41" s="1" t="s">
        <v>62</v>
      </c>
      <c r="B41" s="1" t="s">
        <v>189</v>
      </c>
      <c r="C41" s="1" t="s">
        <v>179</v>
      </c>
      <c r="D41" s="1" t="s">
        <v>162</v>
      </c>
      <c r="E41" s="1">
        <f t="shared" si="3"/>
        <v>13</v>
      </c>
    </row>
    <row r="42" spans="1:5">
      <c r="A42" s="1" t="s">
        <v>62</v>
      </c>
      <c r="B42" s="1" t="s">
        <v>190</v>
      </c>
      <c r="C42" s="1" t="s">
        <v>191</v>
      </c>
      <c r="D42" s="1" t="s">
        <v>147</v>
      </c>
      <c r="E42" s="1">
        <f t="shared" si="3"/>
        <v>20</v>
      </c>
    </row>
    <row r="43" spans="1:5">
      <c r="A43" s="1" t="s">
        <v>62</v>
      </c>
      <c r="B43" s="1" t="s">
        <v>192</v>
      </c>
      <c r="C43" s="1" t="s">
        <v>191</v>
      </c>
      <c r="D43" s="1" t="s">
        <v>147</v>
      </c>
      <c r="E43" s="1">
        <f t="shared" si="3"/>
        <v>20</v>
      </c>
    </row>
    <row r="44" spans="1:5">
      <c r="A44" s="1" t="s">
        <v>83</v>
      </c>
      <c r="B44" s="1" t="s">
        <v>193</v>
      </c>
      <c r="C44" s="1" t="s">
        <v>179</v>
      </c>
      <c r="D44" s="1" t="s">
        <v>148</v>
      </c>
      <c r="E44" s="1">
        <f t="shared" si="3"/>
        <v>3</v>
      </c>
    </row>
    <row r="45" spans="1:5">
      <c r="A45" s="1" t="s">
        <v>83</v>
      </c>
      <c r="B45" s="1" t="s">
        <v>190</v>
      </c>
      <c r="C45" s="1" t="s">
        <v>191</v>
      </c>
      <c r="D45" s="1" t="s">
        <v>147</v>
      </c>
      <c r="E45" s="1">
        <f t="shared" si="3"/>
        <v>20</v>
      </c>
    </row>
    <row r="46" spans="1:5">
      <c r="A46" s="1" t="s">
        <v>81</v>
      </c>
      <c r="B46" s="1" t="s">
        <v>194</v>
      </c>
      <c r="C46" s="1" t="s">
        <v>179</v>
      </c>
      <c r="D46" s="1" t="s">
        <v>146</v>
      </c>
      <c r="E46" s="1">
        <f t="shared" si="3"/>
        <v>2</v>
      </c>
    </row>
    <row r="47" spans="1:5">
      <c r="A47" s="1" t="s">
        <v>71</v>
      </c>
      <c r="B47" s="1" t="s">
        <v>195</v>
      </c>
      <c r="C47" s="1" t="s">
        <v>179</v>
      </c>
      <c r="D47" s="1" t="s">
        <v>155</v>
      </c>
      <c r="E47" s="1">
        <f t="shared" si="3"/>
        <v>8</v>
      </c>
    </row>
    <row r="48" spans="1:5">
      <c r="A48" s="1" t="s">
        <v>71</v>
      </c>
      <c r="B48" s="1" t="s">
        <v>196</v>
      </c>
      <c r="C48" s="1" t="s">
        <v>179</v>
      </c>
      <c r="D48" s="1" t="s">
        <v>168</v>
      </c>
      <c r="E48" s="1">
        <f t="shared" si="3"/>
        <v>18</v>
      </c>
    </row>
    <row r="49" spans="1:5">
      <c r="A49" s="1" t="s">
        <v>71</v>
      </c>
      <c r="B49" s="1" t="s">
        <v>197</v>
      </c>
      <c r="C49" s="1" t="s">
        <v>179</v>
      </c>
      <c r="D49" s="1" t="s">
        <v>168</v>
      </c>
      <c r="E49" s="1">
        <f t="shared" si="3"/>
        <v>18</v>
      </c>
    </row>
    <row r="50" spans="1:5">
      <c r="A50" s="1" t="s">
        <v>71</v>
      </c>
      <c r="B50" s="1" t="s">
        <v>190</v>
      </c>
      <c r="C50" s="1" t="s">
        <v>191</v>
      </c>
      <c r="D50" s="1" t="s">
        <v>147</v>
      </c>
      <c r="E50" s="1">
        <f t="shared" si="3"/>
        <v>20</v>
      </c>
    </row>
    <row r="51" spans="1:5">
      <c r="A51" s="1" t="s">
        <v>69</v>
      </c>
      <c r="B51" s="1" t="s">
        <v>198</v>
      </c>
      <c r="C51" s="1" t="s">
        <v>179</v>
      </c>
      <c r="D51" s="1" t="s">
        <v>167</v>
      </c>
      <c r="E51" s="1">
        <f t="shared" si="3"/>
        <v>16</v>
      </c>
    </row>
    <row r="52" spans="1:5">
      <c r="A52" s="1" t="s">
        <v>69</v>
      </c>
      <c r="B52" s="1" t="s">
        <v>199</v>
      </c>
      <c r="C52" s="1" t="s">
        <v>179</v>
      </c>
      <c r="D52" s="1" t="s">
        <v>146</v>
      </c>
      <c r="E52" s="1">
        <f t="shared" si="3"/>
        <v>2</v>
      </c>
    </row>
    <row r="53" spans="1:5">
      <c r="A53" s="1" t="s">
        <v>69</v>
      </c>
      <c r="B53" s="1" t="s">
        <v>200</v>
      </c>
      <c r="C53" s="1" t="s">
        <v>179</v>
      </c>
      <c r="D53" s="1" t="s">
        <v>153</v>
      </c>
      <c r="E53" s="1">
        <f t="shared" si="3"/>
        <v>7</v>
      </c>
    </row>
    <row r="54" spans="1:5">
      <c r="A54" s="1" t="s">
        <v>69</v>
      </c>
      <c r="B54" s="1" t="s">
        <v>201</v>
      </c>
      <c r="C54" s="1" t="s">
        <v>179</v>
      </c>
      <c r="D54" s="1" t="s">
        <v>159</v>
      </c>
      <c r="E54" s="1">
        <f t="shared" si="3"/>
        <v>11</v>
      </c>
    </row>
    <row r="55" spans="1:5">
      <c r="A55" s="1" t="s">
        <v>69</v>
      </c>
      <c r="B55" s="1" t="s">
        <v>190</v>
      </c>
      <c r="C55" s="1" t="s">
        <v>191</v>
      </c>
      <c r="D55" s="1" t="s">
        <v>147</v>
      </c>
      <c r="E55" s="1">
        <f t="shared" si="3"/>
        <v>20</v>
      </c>
    </row>
    <row r="56" spans="1:5">
      <c r="A56" s="1" t="s">
        <v>69</v>
      </c>
      <c r="B56" s="1" t="s">
        <v>192</v>
      </c>
      <c r="C56" s="1" t="s">
        <v>191</v>
      </c>
      <c r="D56" s="1" t="s">
        <v>147</v>
      </c>
      <c r="E56" s="1">
        <f t="shared" si="3"/>
        <v>20</v>
      </c>
    </row>
    <row r="57" spans="1:5">
      <c r="A57" s="1" t="s">
        <v>82</v>
      </c>
      <c r="B57" s="1" t="s">
        <v>202</v>
      </c>
      <c r="C57" s="1" t="s">
        <v>179</v>
      </c>
      <c r="D57" s="1" t="s">
        <v>153</v>
      </c>
      <c r="E57" s="1">
        <f t="shared" si="3"/>
        <v>7</v>
      </c>
    </row>
    <row r="58" spans="1:5">
      <c r="A58" s="1" t="s">
        <v>82</v>
      </c>
      <c r="B58" s="1" t="s">
        <v>203</v>
      </c>
      <c r="C58" s="1" t="s">
        <v>179</v>
      </c>
      <c r="D58" s="1" t="s">
        <v>162</v>
      </c>
      <c r="E58" s="1">
        <f t="shared" si="3"/>
        <v>13</v>
      </c>
    </row>
    <row r="59" spans="1:5">
      <c r="A59" s="1" t="s">
        <v>82</v>
      </c>
      <c r="B59" s="1" t="s">
        <v>204</v>
      </c>
      <c r="C59" s="1" t="s">
        <v>179</v>
      </c>
      <c r="D59" s="1" t="s">
        <v>155</v>
      </c>
      <c r="E59" s="1">
        <f t="shared" si="3"/>
        <v>8</v>
      </c>
    </row>
    <row r="60" spans="1:5">
      <c r="A60" s="1" t="s">
        <v>75</v>
      </c>
      <c r="B60" s="1" t="s">
        <v>205</v>
      </c>
      <c r="C60" s="1" t="s">
        <v>179</v>
      </c>
      <c r="D60" s="1" t="s">
        <v>162</v>
      </c>
      <c r="E60" s="1">
        <f t="shared" si="3"/>
        <v>13</v>
      </c>
    </row>
    <row r="61" spans="1:5">
      <c r="A61" s="1" t="s">
        <v>75</v>
      </c>
      <c r="B61" s="1" t="s">
        <v>190</v>
      </c>
      <c r="C61" s="1" t="s">
        <v>191</v>
      </c>
      <c r="D61" s="1" t="s">
        <v>147</v>
      </c>
      <c r="E61" s="1">
        <f t="shared" si="3"/>
        <v>20</v>
      </c>
    </row>
    <row r="62" spans="1:5">
      <c r="A62" s="1" t="s">
        <v>76</v>
      </c>
      <c r="B62" s="1" t="s">
        <v>206</v>
      </c>
      <c r="C62" s="1" t="s">
        <v>179</v>
      </c>
      <c r="D62" s="1" t="s">
        <v>168</v>
      </c>
      <c r="E62" s="1">
        <f t="shared" si="3"/>
        <v>18</v>
      </c>
    </row>
    <row r="63" spans="1:5">
      <c r="A63" s="1" t="s">
        <v>76</v>
      </c>
      <c r="B63" s="1" t="s">
        <v>207</v>
      </c>
      <c r="C63" s="1" t="s">
        <v>179</v>
      </c>
      <c r="D63" s="1" t="s">
        <v>162</v>
      </c>
      <c r="E63" s="1">
        <f t="shared" ref="E63:E94" si="4">+VLOOKUP(D63,IF(C63="C",$F$2:$G$16,$I$2:$J$26),2,0)</f>
        <v>13</v>
      </c>
    </row>
    <row r="64" spans="1:5">
      <c r="A64" s="1" t="s">
        <v>76</v>
      </c>
      <c r="B64" s="1" t="s">
        <v>208</v>
      </c>
      <c r="C64" s="1" t="s">
        <v>179</v>
      </c>
      <c r="D64" s="1" t="s">
        <v>168</v>
      </c>
      <c r="E64" s="1">
        <f t="shared" si="4"/>
        <v>18</v>
      </c>
    </row>
    <row r="65" spans="1:5">
      <c r="A65" s="1" t="s">
        <v>76</v>
      </c>
      <c r="B65" s="1" t="s">
        <v>190</v>
      </c>
      <c r="C65" s="1" t="s">
        <v>191</v>
      </c>
      <c r="D65" s="1" t="s">
        <v>147</v>
      </c>
      <c r="E65" s="1">
        <f t="shared" si="4"/>
        <v>20</v>
      </c>
    </row>
    <row r="66" spans="1:5">
      <c r="A66" s="1" t="s">
        <v>73</v>
      </c>
      <c r="B66" s="1" t="s">
        <v>209</v>
      </c>
      <c r="C66" s="1" t="s">
        <v>179</v>
      </c>
      <c r="D66" s="1" t="s">
        <v>162</v>
      </c>
      <c r="E66" s="1">
        <f t="shared" si="4"/>
        <v>13</v>
      </c>
    </row>
    <row r="67" spans="1:5">
      <c r="A67" s="1" t="s">
        <v>73</v>
      </c>
      <c r="B67" s="1" t="s">
        <v>210</v>
      </c>
      <c r="C67" s="1" t="s">
        <v>179</v>
      </c>
      <c r="D67" s="1" t="s">
        <v>162</v>
      </c>
      <c r="E67" s="1">
        <f t="shared" si="4"/>
        <v>13</v>
      </c>
    </row>
    <row r="68" spans="1:5">
      <c r="A68" s="1" t="s">
        <v>73</v>
      </c>
      <c r="B68" s="1" t="s">
        <v>211</v>
      </c>
      <c r="C68" s="1" t="s">
        <v>179</v>
      </c>
      <c r="D68" s="1" t="s">
        <v>164</v>
      </c>
      <c r="E68" s="1">
        <f t="shared" si="4"/>
        <v>14</v>
      </c>
    </row>
    <row r="69" spans="1:5">
      <c r="A69" s="1" t="s">
        <v>73</v>
      </c>
      <c r="B69" s="1" t="s">
        <v>212</v>
      </c>
      <c r="C69" s="1" t="s">
        <v>179</v>
      </c>
      <c r="D69" s="1" t="s">
        <v>155</v>
      </c>
      <c r="E69" s="1">
        <f t="shared" si="4"/>
        <v>8</v>
      </c>
    </row>
    <row r="70" spans="1:5">
      <c r="A70" s="1" t="s">
        <v>73</v>
      </c>
      <c r="B70" s="1" t="s">
        <v>190</v>
      </c>
      <c r="C70" s="1" t="s">
        <v>191</v>
      </c>
      <c r="D70" s="1" t="s">
        <v>147</v>
      </c>
      <c r="E70" s="1">
        <f t="shared" si="4"/>
        <v>20</v>
      </c>
    </row>
    <row r="71" spans="1:5">
      <c r="A71" s="1" t="s">
        <v>73</v>
      </c>
      <c r="B71" s="1" t="s">
        <v>213</v>
      </c>
      <c r="C71" s="1" t="s">
        <v>191</v>
      </c>
      <c r="D71" s="1" t="s">
        <v>156</v>
      </c>
      <c r="E71" s="1">
        <f t="shared" si="4"/>
        <v>60</v>
      </c>
    </row>
    <row r="72" spans="1:5">
      <c r="A72" s="1" t="s">
        <v>77</v>
      </c>
      <c r="B72" s="1" t="s">
        <v>214</v>
      </c>
      <c r="C72" s="1" t="s">
        <v>179</v>
      </c>
      <c r="D72" s="1" t="s">
        <v>166</v>
      </c>
      <c r="E72" s="1">
        <f t="shared" si="4"/>
        <v>15</v>
      </c>
    </row>
    <row r="73" spans="1:5">
      <c r="A73" s="1" t="s">
        <v>77</v>
      </c>
      <c r="B73" s="1" t="s">
        <v>215</v>
      </c>
      <c r="C73" s="1" t="s">
        <v>179</v>
      </c>
      <c r="D73" s="1" t="s">
        <v>162</v>
      </c>
      <c r="E73" s="1">
        <f t="shared" si="4"/>
        <v>13</v>
      </c>
    </row>
    <row r="74" spans="1:5">
      <c r="A74" s="1" t="s">
        <v>77</v>
      </c>
      <c r="B74" s="1" t="s">
        <v>216</v>
      </c>
      <c r="C74" s="1" t="s">
        <v>179</v>
      </c>
      <c r="D74" s="1" t="s">
        <v>162</v>
      </c>
      <c r="E74" s="1">
        <f t="shared" si="4"/>
        <v>13</v>
      </c>
    </row>
    <row r="75" spans="1:5">
      <c r="A75" s="1" t="s">
        <v>77</v>
      </c>
      <c r="B75" s="1" t="s">
        <v>217</v>
      </c>
      <c r="C75" s="1" t="s">
        <v>179</v>
      </c>
      <c r="D75" s="1" t="s">
        <v>162</v>
      </c>
      <c r="E75" s="1">
        <f t="shared" si="4"/>
        <v>13</v>
      </c>
    </row>
    <row r="76" spans="1:5">
      <c r="A76" s="1" t="s">
        <v>77</v>
      </c>
      <c r="B76" s="1" t="s">
        <v>218</v>
      </c>
      <c r="C76" s="1" t="s">
        <v>179</v>
      </c>
      <c r="D76" s="1" t="s">
        <v>162</v>
      </c>
      <c r="E76" s="1">
        <f t="shared" si="4"/>
        <v>13</v>
      </c>
    </row>
    <row r="77" spans="1:5">
      <c r="A77" s="1" t="s">
        <v>77</v>
      </c>
      <c r="B77" s="1" t="s">
        <v>219</v>
      </c>
      <c r="C77" s="1" t="s">
        <v>179</v>
      </c>
      <c r="D77" s="1" t="s">
        <v>162</v>
      </c>
      <c r="E77" s="1">
        <f t="shared" si="4"/>
        <v>13</v>
      </c>
    </row>
    <row r="78" spans="1:5">
      <c r="A78" s="1" t="s">
        <v>77</v>
      </c>
      <c r="B78" s="1" t="s">
        <v>190</v>
      </c>
      <c r="C78" s="1" t="s">
        <v>191</v>
      </c>
      <c r="D78" s="1" t="s">
        <v>147</v>
      </c>
      <c r="E78" s="1">
        <f t="shared" si="4"/>
        <v>20</v>
      </c>
    </row>
    <row r="79" spans="1:5">
      <c r="A79" s="1" t="s">
        <v>61</v>
      </c>
      <c r="B79" s="1" t="s">
        <v>220</v>
      </c>
      <c r="C79" s="1" t="s">
        <v>179</v>
      </c>
      <c r="D79" s="1" t="s">
        <v>164</v>
      </c>
      <c r="E79" s="1">
        <f t="shared" si="4"/>
        <v>14</v>
      </c>
    </row>
    <row r="80" spans="1:5">
      <c r="A80" s="1" t="s">
        <v>61</v>
      </c>
      <c r="B80" s="1" t="s">
        <v>221</v>
      </c>
      <c r="C80" s="1" t="s">
        <v>179</v>
      </c>
      <c r="D80" s="1" t="s">
        <v>162</v>
      </c>
      <c r="E80" s="1">
        <f t="shared" si="4"/>
        <v>13</v>
      </c>
    </row>
    <row r="81" spans="1:5">
      <c r="A81" s="1" t="s">
        <v>61</v>
      </c>
      <c r="B81" s="1" t="s">
        <v>222</v>
      </c>
      <c r="C81" s="1" t="s">
        <v>179</v>
      </c>
      <c r="D81" s="1" t="s">
        <v>148</v>
      </c>
      <c r="E81" s="1">
        <f t="shared" si="4"/>
        <v>3</v>
      </c>
    </row>
    <row r="82" spans="1:5">
      <c r="A82" s="1" t="s">
        <v>61</v>
      </c>
      <c r="B82" s="1" t="s">
        <v>223</v>
      </c>
      <c r="C82" s="1" t="s">
        <v>179</v>
      </c>
      <c r="D82" s="1" t="s">
        <v>149</v>
      </c>
      <c r="E82" s="1">
        <f t="shared" si="4"/>
        <v>4</v>
      </c>
    </row>
    <row r="83" spans="1:5">
      <c r="A83" s="1" t="s">
        <v>61</v>
      </c>
      <c r="B83" s="1" t="s">
        <v>224</v>
      </c>
      <c r="C83" s="1" t="s">
        <v>179</v>
      </c>
      <c r="D83" s="1" t="s">
        <v>149</v>
      </c>
      <c r="E83" s="1">
        <f t="shared" si="4"/>
        <v>4</v>
      </c>
    </row>
    <row r="84" spans="1:5">
      <c r="A84" s="1" t="s">
        <v>61</v>
      </c>
      <c r="B84" s="1" t="s">
        <v>225</v>
      </c>
      <c r="C84" s="1" t="s">
        <v>179</v>
      </c>
      <c r="D84" s="1" t="s">
        <v>166</v>
      </c>
      <c r="E84" s="1">
        <f t="shared" si="4"/>
        <v>15</v>
      </c>
    </row>
    <row r="85" spans="1:5">
      <c r="A85" s="1" t="s">
        <v>61</v>
      </c>
      <c r="B85" s="1" t="s">
        <v>226</v>
      </c>
      <c r="C85" s="1" t="s">
        <v>179</v>
      </c>
      <c r="D85" s="1" t="s">
        <v>166</v>
      </c>
      <c r="E85" s="1">
        <f t="shared" si="4"/>
        <v>15</v>
      </c>
    </row>
    <row r="86" spans="1:5">
      <c r="A86" s="1" t="s">
        <v>61</v>
      </c>
      <c r="B86" s="1" t="s">
        <v>227</v>
      </c>
      <c r="C86" s="1" t="s">
        <v>179</v>
      </c>
      <c r="D86" s="1" t="s">
        <v>149</v>
      </c>
      <c r="E86" s="1">
        <f t="shared" si="4"/>
        <v>4</v>
      </c>
    </row>
    <row r="87" spans="1:5">
      <c r="A87" s="1" t="s">
        <v>61</v>
      </c>
      <c r="B87" s="1" t="s">
        <v>228</v>
      </c>
      <c r="C87" s="1" t="s">
        <v>179</v>
      </c>
      <c r="D87" s="1" t="s">
        <v>148</v>
      </c>
      <c r="E87" s="1">
        <f t="shared" si="4"/>
        <v>3</v>
      </c>
    </row>
    <row r="88" spans="1:5">
      <c r="A88" s="1" t="s">
        <v>61</v>
      </c>
      <c r="B88" s="1" t="s">
        <v>229</v>
      </c>
      <c r="C88" s="1" t="s">
        <v>179</v>
      </c>
      <c r="D88" s="1" t="s">
        <v>148</v>
      </c>
      <c r="E88" s="1">
        <f t="shared" si="4"/>
        <v>3</v>
      </c>
    </row>
    <row r="89" spans="1:5">
      <c r="A89" s="1" t="s">
        <v>61</v>
      </c>
      <c r="B89" s="1" t="s">
        <v>230</v>
      </c>
      <c r="C89" s="1" t="s">
        <v>179</v>
      </c>
      <c r="D89" s="1" t="s">
        <v>168</v>
      </c>
      <c r="E89" s="1">
        <f t="shared" si="4"/>
        <v>18</v>
      </c>
    </row>
    <row r="90" spans="1:5">
      <c r="A90" s="1" t="s">
        <v>61</v>
      </c>
      <c r="B90" s="1" t="s">
        <v>231</v>
      </c>
      <c r="C90" s="1" t="s">
        <v>179</v>
      </c>
      <c r="D90" s="1" t="s">
        <v>168</v>
      </c>
      <c r="E90" s="1">
        <f t="shared" si="4"/>
        <v>18</v>
      </c>
    </row>
    <row r="91" spans="1:5">
      <c r="A91" s="1" t="s">
        <v>61</v>
      </c>
      <c r="B91" s="1" t="s">
        <v>232</v>
      </c>
      <c r="C91" s="1" t="s">
        <v>179</v>
      </c>
      <c r="D91" s="1" t="s">
        <v>162</v>
      </c>
      <c r="E91" s="1">
        <f t="shared" si="4"/>
        <v>13</v>
      </c>
    </row>
    <row r="92" spans="1:5">
      <c r="A92" s="1" t="s">
        <v>61</v>
      </c>
      <c r="B92" s="1" t="s">
        <v>233</v>
      </c>
      <c r="C92" s="1" t="s">
        <v>179</v>
      </c>
      <c r="D92" s="1" t="s">
        <v>162</v>
      </c>
      <c r="E92" s="1">
        <f t="shared" si="4"/>
        <v>13</v>
      </c>
    </row>
    <row r="93" spans="1:5">
      <c r="A93" s="1" t="s">
        <v>61</v>
      </c>
      <c r="B93" s="1" t="s">
        <v>234</v>
      </c>
      <c r="C93" s="1" t="s">
        <v>179</v>
      </c>
      <c r="D93" s="1" t="s">
        <v>149</v>
      </c>
      <c r="E93" s="1">
        <f t="shared" si="4"/>
        <v>4</v>
      </c>
    </row>
    <row r="94" spans="1:5">
      <c r="A94" s="1" t="s">
        <v>61</v>
      </c>
      <c r="B94" s="1" t="s">
        <v>235</v>
      </c>
      <c r="C94" s="1" t="s">
        <v>179</v>
      </c>
      <c r="D94" s="1" t="s">
        <v>172</v>
      </c>
      <c r="E94" s="1">
        <f t="shared" si="4"/>
        <v>25</v>
      </c>
    </row>
    <row r="95" spans="1:5">
      <c r="A95" s="1" t="s">
        <v>61</v>
      </c>
      <c r="B95" s="1" t="s">
        <v>190</v>
      </c>
      <c r="C95" s="1" t="s">
        <v>191</v>
      </c>
      <c r="D95" s="1" t="s">
        <v>147</v>
      </c>
      <c r="E95" s="1">
        <f t="shared" ref="E95:E126" si="5">+VLOOKUP(D95,IF(C95="C",$F$2:$G$16,$I$2:$J$26),2,0)</f>
        <v>20</v>
      </c>
    </row>
    <row r="96" spans="1:5">
      <c r="A96" s="1" t="s">
        <v>61</v>
      </c>
      <c r="B96" s="1" t="s">
        <v>236</v>
      </c>
      <c r="C96" s="1" t="s">
        <v>191</v>
      </c>
      <c r="D96" s="1" t="s">
        <v>151</v>
      </c>
      <c r="E96" s="1">
        <f t="shared" si="5"/>
        <v>40</v>
      </c>
    </row>
    <row r="97" spans="1:5">
      <c r="A97" s="1" t="s">
        <v>61</v>
      </c>
      <c r="B97" s="1" t="s">
        <v>213</v>
      </c>
      <c r="C97" s="1" t="s">
        <v>191</v>
      </c>
      <c r="D97" s="1" t="s">
        <v>156</v>
      </c>
      <c r="E97" s="1">
        <f t="shared" si="5"/>
        <v>60</v>
      </c>
    </row>
    <row r="98" spans="1:5">
      <c r="A98" s="1" t="s">
        <v>78</v>
      </c>
      <c r="B98" s="1" t="s">
        <v>237</v>
      </c>
      <c r="C98" s="1" t="s">
        <v>179</v>
      </c>
      <c r="D98" s="1" t="s">
        <v>162</v>
      </c>
      <c r="E98" s="1">
        <f t="shared" si="5"/>
        <v>13</v>
      </c>
    </row>
    <row r="99" spans="1:5">
      <c r="A99" s="1" t="s">
        <v>78</v>
      </c>
      <c r="B99" s="1" t="s">
        <v>238</v>
      </c>
      <c r="C99" s="1" t="s">
        <v>179</v>
      </c>
      <c r="D99" s="1" t="s">
        <v>164</v>
      </c>
      <c r="E99" s="1">
        <f t="shared" si="5"/>
        <v>14</v>
      </c>
    </row>
    <row r="100" spans="1:5">
      <c r="A100" s="1" t="s">
        <v>78</v>
      </c>
      <c r="B100" s="1" t="s">
        <v>190</v>
      </c>
      <c r="C100" s="1" t="s">
        <v>191</v>
      </c>
      <c r="D100" s="1" t="s">
        <v>147</v>
      </c>
      <c r="E100" s="1">
        <f t="shared" si="5"/>
        <v>20</v>
      </c>
    </row>
    <row r="101" spans="1:5">
      <c r="A101" s="1" t="s">
        <v>64</v>
      </c>
      <c r="B101" s="1" t="s">
        <v>239</v>
      </c>
      <c r="C101" s="1" t="s">
        <v>179</v>
      </c>
      <c r="D101" s="1" t="s">
        <v>164</v>
      </c>
      <c r="E101" s="1">
        <f t="shared" si="5"/>
        <v>14</v>
      </c>
    </row>
    <row r="102" spans="1:5">
      <c r="A102" s="1" t="s">
        <v>64</v>
      </c>
      <c r="B102" s="1" t="s">
        <v>240</v>
      </c>
      <c r="C102" s="1" t="s">
        <v>179</v>
      </c>
      <c r="D102" s="1" t="s">
        <v>168</v>
      </c>
      <c r="E102" s="1">
        <f t="shared" si="5"/>
        <v>18</v>
      </c>
    </row>
    <row r="103" spans="1:5">
      <c r="A103" s="1" t="s">
        <v>64</v>
      </c>
      <c r="B103" s="1" t="s">
        <v>241</v>
      </c>
      <c r="C103" s="1" t="s">
        <v>179</v>
      </c>
      <c r="D103" s="1" t="s">
        <v>166</v>
      </c>
      <c r="E103" s="1">
        <f t="shared" si="5"/>
        <v>15</v>
      </c>
    </row>
    <row r="104" spans="1:5">
      <c r="A104" s="1" t="s">
        <v>64</v>
      </c>
      <c r="B104" s="1" t="s">
        <v>242</v>
      </c>
      <c r="C104" s="1" t="s">
        <v>179</v>
      </c>
      <c r="D104" s="1" t="s">
        <v>166</v>
      </c>
      <c r="E104" s="1">
        <f t="shared" si="5"/>
        <v>15</v>
      </c>
    </row>
    <row r="105" spans="1:5">
      <c r="A105" s="1" t="s">
        <v>64</v>
      </c>
      <c r="B105" s="1" t="s">
        <v>243</v>
      </c>
      <c r="C105" s="1" t="s">
        <v>179</v>
      </c>
      <c r="D105" s="1" t="s">
        <v>164</v>
      </c>
      <c r="E105" s="1">
        <f t="shared" si="5"/>
        <v>14</v>
      </c>
    </row>
    <row r="106" spans="1:5">
      <c r="A106" s="1" t="s">
        <v>64</v>
      </c>
      <c r="B106" s="1" t="s">
        <v>244</v>
      </c>
      <c r="C106" s="1" t="s">
        <v>179</v>
      </c>
      <c r="D106" s="1" t="s">
        <v>166</v>
      </c>
      <c r="E106" s="1">
        <f t="shared" si="5"/>
        <v>15</v>
      </c>
    </row>
    <row r="107" spans="1:5">
      <c r="A107" s="1" t="s">
        <v>64</v>
      </c>
      <c r="B107" s="1" t="s">
        <v>245</v>
      </c>
      <c r="C107" s="1" t="s">
        <v>179</v>
      </c>
      <c r="D107" s="1" t="s">
        <v>162</v>
      </c>
      <c r="E107" s="1">
        <f t="shared" si="5"/>
        <v>13</v>
      </c>
    </row>
    <row r="108" spans="1:5">
      <c r="A108" s="1" t="s">
        <v>64</v>
      </c>
      <c r="B108" s="1" t="s">
        <v>246</v>
      </c>
      <c r="C108" s="1" t="s">
        <v>179</v>
      </c>
      <c r="D108" s="1" t="s">
        <v>169</v>
      </c>
      <c r="E108" s="1">
        <f t="shared" si="5"/>
        <v>19</v>
      </c>
    </row>
    <row r="109" spans="1:5">
      <c r="A109" s="1" t="s">
        <v>64</v>
      </c>
      <c r="B109" s="1" t="s">
        <v>247</v>
      </c>
      <c r="C109" s="1" t="s">
        <v>179</v>
      </c>
      <c r="D109" s="1" t="s">
        <v>168</v>
      </c>
      <c r="E109" s="1">
        <f t="shared" si="5"/>
        <v>18</v>
      </c>
    </row>
    <row r="110" spans="1:5">
      <c r="A110" s="1" t="s">
        <v>64</v>
      </c>
      <c r="B110" s="1" t="s">
        <v>248</v>
      </c>
      <c r="C110" s="1" t="s">
        <v>179</v>
      </c>
      <c r="D110" s="1" t="s">
        <v>170</v>
      </c>
      <c r="E110" s="1">
        <f t="shared" si="5"/>
        <v>20</v>
      </c>
    </row>
    <row r="111" spans="1:5">
      <c r="A111" s="1" t="s">
        <v>64</v>
      </c>
      <c r="B111" s="1" t="s">
        <v>249</v>
      </c>
      <c r="C111" s="1" t="s">
        <v>179</v>
      </c>
      <c r="D111" s="1" t="s">
        <v>158</v>
      </c>
      <c r="E111" s="1">
        <f t="shared" si="5"/>
        <v>10</v>
      </c>
    </row>
    <row r="112" spans="1:5">
      <c r="A112" s="1" t="s">
        <v>64</v>
      </c>
      <c r="B112" s="1" t="s">
        <v>250</v>
      </c>
      <c r="C112" s="1" t="s">
        <v>179</v>
      </c>
      <c r="D112" s="1" t="s">
        <v>170</v>
      </c>
      <c r="E112" s="1">
        <f t="shared" si="5"/>
        <v>20</v>
      </c>
    </row>
    <row r="113" spans="1:5">
      <c r="A113" s="1" t="s">
        <v>64</v>
      </c>
      <c r="B113" s="1" t="s">
        <v>251</v>
      </c>
      <c r="C113" s="1" t="s">
        <v>179</v>
      </c>
      <c r="D113" s="1" t="s">
        <v>172</v>
      </c>
      <c r="E113" s="1">
        <f t="shared" si="5"/>
        <v>25</v>
      </c>
    </row>
    <row r="114" spans="1:5">
      <c r="A114" s="1" t="s">
        <v>64</v>
      </c>
      <c r="B114" s="1" t="s">
        <v>252</v>
      </c>
      <c r="C114" s="1" t="s">
        <v>179</v>
      </c>
      <c r="D114" s="1" t="s">
        <v>158</v>
      </c>
      <c r="E114" s="1">
        <f t="shared" si="5"/>
        <v>10</v>
      </c>
    </row>
    <row r="115" spans="1:5">
      <c r="A115" s="1" t="s">
        <v>64</v>
      </c>
      <c r="B115" s="1" t="s">
        <v>253</v>
      </c>
      <c r="C115" s="1" t="s">
        <v>179</v>
      </c>
      <c r="D115" s="1" t="s">
        <v>148</v>
      </c>
      <c r="E115" s="1">
        <f t="shared" si="5"/>
        <v>3</v>
      </c>
    </row>
    <row r="116" spans="1:5">
      <c r="A116" s="1" t="s">
        <v>72</v>
      </c>
      <c r="B116" s="1" t="s">
        <v>254</v>
      </c>
      <c r="C116" s="1" t="s">
        <v>179</v>
      </c>
      <c r="D116" s="1" t="s">
        <v>169</v>
      </c>
      <c r="E116" s="1">
        <f t="shared" si="5"/>
        <v>19</v>
      </c>
    </row>
    <row r="117" spans="1:5">
      <c r="A117" s="1" t="s">
        <v>72</v>
      </c>
      <c r="B117" s="1" t="s">
        <v>255</v>
      </c>
      <c r="C117" s="1" t="s">
        <v>179</v>
      </c>
      <c r="D117" s="1" t="s">
        <v>170</v>
      </c>
      <c r="E117" s="1">
        <f t="shared" si="5"/>
        <v>20</v>
      </c>
    </row>
    <row r="118" spans="1:5">
      <c r="A118" s="1" t="s">
        <v>72</v>
      </c>
      <c r="B118" s="1" t="s">
        <v>256</v>
      </c>
      <c r="C118" s="1" t="s">
        <v>179</v>
      </c>
      <c r="D118" s="1" t="s">
        <v>168</v>
      </c>
      <c r="E118" s="1">
        <f t="shared" si="5"/>
        <v>18</v>
      </c>
    </row>
    <row r="119" spans="1:5">
      <c r="A119" s="1" t="s">
        <v>72</v>
      </c>
      <c r="B119" s="1" t="s">
        <v>257</v>
      </c>
      <c r="C119" s="1" t="s">
        <v>179</v>
      </c>
      <c r="D119" s="1" t="s">
        <v>170</v>
      </c>
      <c r="E119" s="1">
        <f t="shared" si="5"/>
        <v>20</v>
      </c>
    </row>
    <row r="120" spans="1:5">
      <c r="A120" s="1" t="s">
        <v>72</v>
      </c>
      <c r="B120" s="1" t="s">
        <v>190</v>
      </c>
      <c r="C120" s="1" t="s">
        <v>191</v>
      </c>
      <c r="D120" s="1" t="s">
        <v>147</v>
      </c>
      <c r="E120" s="1">
        <f t="shared" si="5"/>
        <v>20</v>
      </c>
    </row>
    <row r="121" spans="1:5">
      <c r="A121" s="1" t="s">
        <v>72</v>
      </c>
      <c r="B121" s="1" t="s">
        <v>192</v>
      </c>
      <c r="C121" s="1" t="s">
        <v>191</v>
      </c>
      <c r="D121" s="1" t="s">
        <v>147</v>
      </c>
      <c r="E121" s="1">
        <f t="shared" si="5"/>
        <v>20</v>
      </c>
    </row>
    <row r="122" spans="1:5">
      <c r="A122" s="1" t="s">
        <v>63</v>
      </c>
      <c r="B122" s="1" t="s">
        <v>258</v>
      </c>
      <c r="C122" s="1" t="s">
        <v>179</v>
      </c>
      <c r="D122" s="1" t="s">
        <v>162</v>
      </c>
      <c r="E122" s="1">
        <f t="shared" si="5"/>
        <v>13</v>
      </c>
    </row>
    <row r="123" spans="1:5">
      <c r="A123" s="1" t="s">
        <v>63</v>
      </c>
      <c r="B123" s="1" t="s">
        <v>259</v>
      </c>
      <c r="C123" s="1" t="s">
        <v>179</v>
      </c>
      <c r="D123" s="1" t="s">
        <v>169</v>
      </c>
      <c r="E123" s="1">
        <f t="shared" si="5"/>
        <v>19</v>
      </c>
    </row>
    <row r="124" spans="1:5">
      <c r="A124" s="1" t="s">
        <v>63</v>
      </c>
      <c r="B124" s="1" t="s">
        <v>260</v>
      </c>
      <c r="C124" s="1" t="s">
        <v>179</v>
      </c>
      <c r="D124" s="1" t="s">
        <v>169</v>
      </c>
      <c r="E124" s="1">
        <f t="shared" si="5"/>
        <v>19</v>
      </c>
    </row>
    <row r="125" spans="1:5">
      <c r="A125" s="1" t="s">
        <v>63</v>
      </c>
      <c r="B125" s="1" t="s">
        <v>261</v>
      </c>
      <c r="C125" s="1" t="s">
        <v>179</v>
      </c>
      <c r="D125" s="1" t="s">
        <v>172</v>
      </c>
      <c r="E125" s="1">
        <f t="shared" si="5"/>
        <v>25</v>
      </c>
    </row>
    <row r="126" spans="1:5">
      <c r="A126" s="1" t="s">
        <v>63</v>
      </c>
      <c r="B126" s="1" t="s">
        <v>262</v>
      </c>
      <c r="C126" s="1" t="s">
        <v>179</v>
      </c>
      <c r="D126" s="1" t="s">
        <v>170</v>
      </c>
      <c r="E126" s="1">
        <f t="shared" si="5"/>
        <v>20</v>
      </c>
    </row>
    <row r="127" spans="1:5">
      <c r="A127" s="1" t="s">
        <v>63</v>
      </c>
      <c r="B127" s="1" t="s">
        <v>190</v>
      </c>
      <c r="C127" s="1" t="s">
        <v>191</v>
      </c>
      <c r="D127" s="1" t="s">
        <v>147</v>
      </c>
      <c r="E127" s="1">
        <f t="shared" ref="E127:E158" si="6">+VLOOKUP(D127,IF(C127="C",$F$2:$G$16,$I$2:$J$26),2,0)</f>
        <v>20</v>
      </c>
    </row>
    <row r="128" spans="1:5">
      <c r="A128" s="1" t="s">
        <v>79</v>
      </c>
      <c r="B128" s="1" t="s">
        <v>263</v>
      </c>
      <c r="C128" s="1" t="s">
        <v>179</v>
      </c>
      <c r="D128" s="1" t="s">
        <v>155</v>
      </c>
      <c r="E128" s="1">
        <f t="shared" si="6"/>
        <v>8</v>
      </c>
    </row>
    <row r="129" spans="1:5">
      <c r="A129" s="1" t="s">
        <v>79</v>
      </c>
      <c r="B129" s="1" t="s">
        <v>264</v>
      </c>
      <c r="C129" s="1" t="s">
        <v>179</v>
      </c>
      <c r="D129" s="1" t="s">
        <v>155</v>
      </c>
      <c r="E129" s="1">
        <f t="shared" si="6"/>
        <v>8</v>
      </c>
    </row>
    <row r="130" spans="1:5">
      <c r="A130" s="1" t="s">
        <v>60</v>
      </c>
      <c r="B130" s="1" t="s">
        <v>265</v>
      </c>
      <c r="C130" s="1" t="s">
        <v>179</v>
      </c>
      <c r="D130" s="1" t="s">
        <v>164</v>
      </c>
      <c r="E130" s="1">
        <f t="shared" si="6"/>
        <v>14</v>
      </c>
    </row>
    <row r="131" spans="1:5">
      <c r="A131" s="1" t="s">
        <v>60</v>
      </c>
      <c r="B131" s="1" t="s">
        <v>266</v>
      </c>
      <c r="C131" s="1" t="s">
        <v>179</v>
      </c>
      <c r="D131" s="1" t="s">
        <v>158</v>
      </c>
      <c r="E131" s="1">
        <f t="shared" si="6"/>
        <v>10</v>
      </c>
    </row>
    <row r="132" spans="1:5">
      <c r="A132" s="1" t="s">
        <v>60</v>
      </c>
      <c r="B132" s="1" t="s">
        <v>190</v>
      </c>
      <c r="C132" s="1" t="s">
        <v>191</v>
      </c>
      <c r="D132" s="1" t="s">
        <v>147</v>
      </c>
      <c r="E132" s="1">
        <f t="shared" si="6"/>
        <v>20</v>
      </c>
    </row>
    <row r="133" spans="1:5">
      <c r="A133" s="1" t="s">
        <v>60</v>
      </c>
      <c r="B133" s="1" t="s">
        <v>267</v>
      </c>
      <c r="C133" s="1" t="s">
        <v>191</v>
      </c>
      <c r="D133" s="1" t="s">
        <v>156</v>
      </c>
      <c r="E133" s="1">
        <f t="shared" si="6"/>
        <v>60</v>
      </c>
    </row>
    <row r="134" spans="1:5">
      <c r="A134" s="1" t="s">
        <v>60</v>
      </c>
      <c r="B134" s="1" t="s">
        <v>268</v>
      </c>
      <c r="C134" s="1" t="s">
        <v>191</v>
      </c>
      <c r="D134" s="1" t="s">
        <v>156</v>
      </c>
      <c r="E134" s="1">
        <f t="shared" si="6"/>
        <v>60</v>
      </c>
    </row>
    <row r="135" spans="1:5">
      <c r="A135" s="1" t="s">
        <v>67</v>
      </c>
      <c r="B135" s="1" t="s">
        <v>269</v>
      </c>
      <c r="C135" s="1" t="s">
        <v>179</v>
      </c>
      <c r="D135" s="1" t="s">
        <v>153</v>
      </c>
      <c r="E135" s="1">
        <f t="shared" si="6"/>
        <v>7</v>
      </c>
    </row>
    <row r="136" spans="1:5">
      <c r="A136" s="1" t="s">
        <v>67</v>
      </c>
      <c r="B136" s="1" t="s">
        <v>270</v>
      </c>
      <c r="C136" s="1" t="s">
        <v>179</v>
      </c>
      <c r="D136" s="1" t="s">
        <v>159</v>
      </c>
      <c r="E136" s="1">
        <f t="shared" si="6"/>
        <v>11</v>
      </c>
    </row>
    <row r="137" spans="1:5">
      <c r="A137" s="1" t="s">
        <v>67</v>
      </c>
      <c r="B137" s="1" t="s">
        <v>271</v>
      </c>
      <c r="C137" s="1" t="s">
        <v>179</v>
      </c>
      <c r="D137" s="1" t="s">
        <v>162</v>
      </c>
      <c r="E137" s="1">
        <f t="shared" si="6"/>
        <v>13</v>
      </c>
    </row>
    <row r="138" spans="1:5">
      <c r="A138" s="1" t="s">
        <v>67</v>
      </c>
      <c r="B138" s="1" t="s">
        <v>272</v>
      </c>
      <c r="C138" s="1" t="s">
        <v>179</v>
      </c>
      <c r="D138" s="1" t="s">
        <v>159</v>
      </c>
      <c r="E138" s="1">
        <f t="shared" si="6"/>
        <v>11</v>
      </c>
    </row>
    <row r="139" spans="1:5">
      <c r="A139" s="1" t="s">
        <v>67</v>
      </c>
      <c r="B139" s="1" t="s">
        <v>273</v>
      </c>
      <c r="C139" s="1" t="s">
        <v>179</v>
      </c>
      <c r="D139" s="1" t="s">
        <v>146</v>
      </c>
      <c r="E139" s="1">
        <f t="shared" si="6"/>
        <v>2</v>
      </c>
    </row>
    <row r="140" spans="1:5">
      <c r="A140" s="1" t="s">
        <v>67</v>
      </c>
      <c r="B140" s="1" t="s">
        <v>274</v>
      </c>
      <c r="C140" s="1" t="s">
        <v>179</v>
      </c>
      <c r="D140" s="1" t="s">
        <v>162</v>
      </c>
      <c r="E140" s="1">
        <f t="shared" si="6"/>
        <v>13</v>
      </c>
    </row>
    <row r="141" spans="1:5">
      <c r="A141" s="1" t="s">
        <v>67</v>
      </c>
      <c r="B141" s="1" t="s">
        <v>275</v>
      </c>
      <c r="C141" s="1" t="s">
        <v>179</v>
      </c>
      <c r="D141" s="1" t="s">
        <v>155</v>
      </c>
      <c r="E141" s="1">
        <f t="shared" si="6"/>
        <v>8</v>
      </c>
    </row>
    <row r="142" spans="1:5">
      <c r="A142" s="1" t="s">
        <v>67</v>
      </c>
      <c r="B142" s="1" t="s">
        <v>276</v>
      </c>
      <c r="C142" s="1" t="s">
        <v>179</v>
      </c>
      <c r="D142" s="1" t="s">
        <v>162</v>
      </c>
      <c r="E142" s="1">
        <f t="shared" si="6"/>
        <v>13</v>
      </c>
    </row>
    <row r="143" spans="1:5">
      <c r="A143" s="1" t="s">
        <v>67</v>
      </c>
      <c r="B143" s="1" t="s">
        <v>190</v>
      </c>
      <c r="C143" s="1" t="s">
        <v>191</v>
      </c>
      <c r="D143" s="1" t="s">
        <v>147</v>
      </c>
      <c r="E143" s="1">
        <f t="shared" si="6"/>
        <v>20</v>
      </c>
    </row>
    <row r="144" spans="1:5">
      <c r="A144" s="1" t="s">
        <v>74</v>
      </c>
      <c r="B144" s="1" t="s">
        <v>277</v>
      </c>
      <c r="C144" s="1" t="s">
        <v>179</v>
      </c>
      <c r="D144" s="1" t="s">
        <v>155</v>
      </c>
      <c r="E144" s="1">
        <f t="shared" si="6"/>
        <v>8</v>
      </c>
    </row>
    <row r="145" spans="1:5">
      <c r="A145" s="1" t="s">
        <v>74</v>
      </c>
      <c r="B145" s="1" t="s">
        <v>278</v>
      </c>
      <c r="C145" s="1" t="s">
        <v>179</v>
      </c>
      <c r="D145" s="1" t="s">
        <v>168</v>
      </c>
      <c r="E145" s="1">
        <f t="shared" si="6"/>
        <v>18</v>
      </c>
    </row>
    <row r="146" spans="1:5">
      <c r="A146" s="1" t="s">
        <v>74</v>
      </c>
      <c r="B146" s="1" t="s">
        <v>190</v>
      </c>
      <c r="C146" s="1" t="s">
        <v>191</v>
      </c>
      <c r="D146" s="1" t="s">
        <v>147</v>
      </c>
      <c r="E146" s="1">
        <f t="shared" si="6"/>
        <v>20</v>
      </c>
    </row>
    <row r="147" spans="1:5">
      <c r="A147" s="1" t="s">
        <v>70</v>
      </c>
      <c r="B147" s="1" t="s">
        <v>279</v>
      </c>
      <c r="C147" s="1" t="s">
        <v>179</v>
      </c>
      <c r="D147" s="1" t="s">
        <v>155</v>
      </c>
      <c r="E147" s="1">
        <f t="shared" si="6"/>
        <v>8</v>
      </c>
    </row>
    <row r="148" spans="1:5">
      <c r="A148" s="1" t="s">
        <v>70</v>
      </c>
      <c r="B148" s="1" t="s">
        <v>280</v>
      </c>
      <c r="C148" s="1" t="s">
        <v>179</v>
      </c>
      <c r="D148" s="1" t="s">
        <v>155</v>
      </c>
      <c r="E148" s="1">
        <f t="shared" si="6"/>
        <v>8</v>
      </c>
    </row>
    <row r="149" spans="1:5">
      <c r="A149" s="1" t="s">
        <v>70</v>
      </c>
      <c r="B149" s="1" t="s">
        <v>281</v>
      </c>
      <c r="C149" s="1" t="s">
        <v>179</v>
      </c>
      <c r="D149" s="1" t="s">
        <v>153</v>
      </c>
      <c r="E149" s="1">
        <f t="shared" si="6"/>
        <v>7</v>
      </c>
    </row>
    <row r="150" spans="1:5">
      <c r="A150" s="1" t="s">
        <v>70</v>
      </c>
      <c r="B150" s="1" t="s">
        <v>190</v>
      </c>
      <c r="C150" s="1" t="s">
        <v>191</v>
      </c>
      <c r="D150" s="1" t="s">
        <v>147</v>
      </c>
      <c r="E150" s="1">
        <f t="shared" si="6"/>
        <v>20</v>
      </c>
    </row>
    <row r="151" spans="1:5">
      <c r="A151" s="1" t="s">
        <v>70</v>
      </c>
      <c r="B151" s="1" t="s">
        <v>236</v>
      </c>
      <c r="C151" s="1" t="s">
        <v>191</v>
      </c>
      <c r="D151" s="1" t="s">
        <v>156</v>
      </c>
      <c r="E151" s="1">
        <f t="shared" si="6"/>
        <v>60</v>
      </c>
    </row>
    <row r="152" spans="1:5">
      <c r="A152" s="1" t="s">
        <v>80</v>
      </c>
      <c r="B152" s="1" t="s">
        <v>282</v>
      </c>
      <c r="C152" s="1" t="s">
        <v>179</v>
      </c>
      <c r="D152" s="1" t="s">
        <v>168</v>
      </c>
      <c r="E152" s="1">
        <f t="shared" si="6"/>
        <v>18</v>
      </c>
    </row>
    <row r="153" spans="1:5">
      <c r="A153" s="1" t="s">
        <v>80</v>
      </c>
      <c r="B153" s="1" t="s">
        <v>283</v>
      </c>
      <c r="C153" s="1" t="s">
        <v>179</v>
      </c>
      <c r="D153" s="1" t="s">
        <v>162</v>
      </c>
      <c r="E153" s="1">
        <f t="shared" si="6"/>
        <v>13</v>
      </c>
    </row>
    <row r="154" spans="1:5">
      <c r="A154" s="1" t="s">
        <v>80</v>
      </c>
      <c r="B154" s="1" t="s">
        <v>284</v>
      </c>
      <c r="C154" s="1" t="s">
        <v>179</v>
      </c>
      <c r="D154" s="1" t="s">
        <v>168</v>
      </c>
      <c r="E154" s="1">
        <f t="shared" si="6"/>
        <v>18</v>
      </c>
    </row>
    <row r="155" spans="1:5">
      <c r="A155" s="1" t="s">
        <v>80</v>
      </c>
      <c r="B155" s="1" t="s">
        <v>285</v>
      </c>
      <c r="C155" s="1" t="s">
        <v>179</v>
      </c>
      <c r="D155" s="1" t="s">
        <v>168</v>
      </c>
      <c r="E155" s="1">
        <f t="shared" si="6"/>
        <v>18</v>
      </c>
    </row>
    <row r="156" spans="1:5">
      <c r="A156" s="1" t="s">
        <v>80</v>
      </c>
      <c r="B156" s="1" t="s">
        <v>190</v>
      </c>
      <c r="C156" s="1" t="s">
        <v>191</v>
      </c>
      <c r="D156" s="1" t="s">
        <v>147</v>
      </c>
      <c r="E156" s="1">
        <f t="shared" si="6"/>
        <v>20</v>
      </c>
    </row>
    <row r="157" spans="1:5">
      <c r="A157" s="1" t="s">
        <v>66</v>
      </c>
      <c r="B157" s="1" t="s">
        <v>286</v>
      </c>
      <c r="C157" s="1" t="s">
        <v>179</v>
      </c>
      <c r="D157" s="1" t="s">
        <v>164</v>
      </c>
      <c r="E157" s="1">
        <f t="shared" si="6"/>
        <v>14</v>
      </c>
    </row>
    <row r="158" spans="1:5">
      <c r="A158" s="1" t="s">
        <v>66</v>
      </c>
      <c r="B158" s="1" t="s">
        <v>287</v>
      </c>
      <c r="C158" s="1" t="s">
        <v>179</v>
      </c>
      <c r="D158" s="1" t="s">
        <v>164</v>
      </c>
      <c r="E158" s="1">
        <f t="shared" si="6"/>
        <v>14</v>
      </c>
    </row>
    <row r="159" spans="1:5">
      <c r="A159" s="1" t="s">
        <v>66</v>
      </c>
      <c r="B159" s="1" t="s">
        <v>213</v>
      </c>
      <c r="C159" s="1" t="s">
        <v>191</v>
      </c>
      <c r="D159" s="1" t="s">
        <v>156</v>
      </c>
      <c r="E159" s="1">
        <f t="shared" ref="E159:E178" si="7">+VLOOKUP(D159,IF(C159="C",$F$2:$G$16,$I$2:$J$26),2,0)</f>
        <v>60</v>
      </c>
    </row>
    <row r="160" spans="1:5">
      <c r="A160" s="1" t="s">
        <v>66</v>
      </c>
      <c r="B160" s="1" t="s">
        <v>288</v>
      </c>
      <c r="C160" s="1" t="s">
        <v>191</v>
      </c>
      <c r="D160" s="1" t="s">
        <v>160</v>
      </c>
      <c r="E160" s="1">
        <f t="shared" si="7"/>
        <v>80</v>
      </c>
    </row>
    <row r="161" spans="1:5">
      <c r="A161" s="1" t="s">
        <v>66</v>
      </c>
      <c r="B161" s="1" t="s">
        <v>289</v>
      </c>
      <c r="C161" s="1" t="s">
        <v>191</v>
      </c>
      <c r="D161" s="1" t="s">
        <v>160</v>
      </c>
      <c r="E161" s="1">
        <f t="shared" si="7"/>
        <v>80</v>
      </c>
    </row>
    <row r="162" spans="1:5">
      <c r="A162" s="1" t="s">
        <v>66</v>
      </c>
      <c r="B162" s="1" t="s">
        <v>290</v>
      </c>
      <c r="C162" s="1" t="s">
        <v>179</v>
      </c>
      <c r="D162" s="1" t="s">
        <v>169</v>
      </c>
      <c r="E162" s="1">
        <f t="shared" si="7"/>
        <v>19</v>
      </c>
    </row>
    <row r="163" spans="1:5">
      <c r="A163" s="1" t="s">
        <v>66</v>
      </c>
      <c r="B163" s="1" t="s">
        <v>291</v>
      </c>
      <c r="C163" s="1" t="s">
        <v>179</v>
      </c>
      <c r="D163" s="1" t="s">
        <v>166</v>
      </c>
      <c r="E163" s="1">
        <f t="shared" si="7"/>
        <v>15</v>
      </c>
    </row>
    <row r="164" spans="1:5">
      <c r="A164" s="1" t="s">
        <v>66</v>
      </c>
      <c r="B164" s="1" t="s">
        <v>292</v>
      </c>
      <c r="C164" s="1" t="s">
        <v>179</v>
      </c>
      <c r="D164" s="1" t="s">
        <v>166</v>
      </c>
      <c r="E164" s="1">
        <f t="shared" si="7"/>
        <v>15</v>
      </c>
    </row>
    <row r="165" spans="1:5">
      <c r="A165" s="1" t="s">
        <v>66</v>
      </c>
      <c r="B165" s="1" t="s">
        <v>190</v>
      </c>
      <c r="C165" s="1" t="s">
        <v>191</v>
      </c>
      <c r="D165" s="1" t="s">
        <v>147</v>
      </c>
      <c r="E165" s="1">
        <f t="shared" si="7"/>
        <v>20</v>
      </c>
    </row>
    <row r="166" spans="1:5">
      <c r="A166" s="1" t="s">
        <v>66</v>
      </c>
      <c r="B166" s="1" t="s">
        <v>213</v>
      </c>
      <c r="C166" s="1" t="s">
        <v>191</v>
      </c>
      <c r="D166" s="1" t="s">
        <v>156</v>
      </c>
      <c r="E166" s="1">
        <f t="shared" si="7"/>
        <v>60</v>
      </c>
    </row>
    <row r="167" spans="1:5">
      <c r="A167" s="1" t="s">
        <v>68</v>
      </c>
      <c r="B167" s="1" t="s">
        <v>293</v>
      </c>
      <c r="C167" s="1" t="s">
        <v>179</v>
      </c>
      <c r="D167" s="1" t="s">
        <v>162</v>
      </c>
      <c r="E167" s="1">
        <f t="shared" si="7"/>
        <v>13</v>
      </c>
    </row>
    <row r="168" spans="1:5">
      <c r="A168" s="1" t="s">
        <v>68</v>
      </c>
      <c r="B168" s="1" t="s">
        <v>294</v>
      </c>
      <c r="C168" s="1" t="s">
        <v>179</v>
      </c>
      <c r="D168" s="1" t="s">
        <v>168</v>
      </c>
      <c r="E168" s="1">
        <f t="shared" si="7"/>
        <v>18</v>
      </c>
    </row>
    <row r="169" spans="1:5">
      <c r="A169" s="1" t="s">
        <v>68</v>
      </c>
      <c r="B169" s="1" t="s">
        <v>295</v>
      </c>
      <c r="C169" s="1" t="s">
        <v>179</v>
      </c>
      <c r="D169" s="1" t="s">
        <v>155</v>
      </c>
      <c r="E169" s="1">
        <f t="shared" si="7"/>
        <v>8</v>
      </c>
    </row>
    <row r="170" spans="1:5">
      <c r="A170" s="1" t="s">
        <v>68</v>
      </c>
      <c r="B170" s="1" t="s">
        <v>190</v>
      </c>
      <c r="C170" s="1" t="s">
        <v>191</v>
      </c>
      <c r="D170" s="1" t="s">
        <v>147</v>
      </c>
      <c r="E170" s="1">
        <f t="shared" si="7"/>
        <v>20</v>
      </c>
    </row>
    <row r="171" spans="1:5">
      <c r="A171" s="1" t="s">
        <v>84</v>
      </c>
      <c r="B171" s="1" t="s">
        <v>296</v>
      </c>
      <c r="C171" s="1" t="s">
        <v>179</v>
      </c>
      <c r="D171" s="1" t="s">
        <v>157</v>
      </c>
      <c r="E171" s="1">
        <f t="shared" si="7"/>
        <v>9</v>
      </c>
    </row>
    <row r="172" spans="1:5">
      <c r="A172" s="1" t="s">
        <v>84</v>
      </c>
      <c r="B172" s="1" t="s">
        <v>297</v>
      </c>
      <c r="C172" s="1" t="s">
        <v>179</v>
      </c>
      <c r="D172" s="1" t="s">
        <v>155</v>
      </c>
      <c r="E172" s="1">
        <f t="shared" si="7"/>
        <v>8</v>
      </c>
    </row>
    <row r="173" spans="1:5">
      <c r="A173" s="1" t="s">
        <v>84</v>
      </c>
      <c r="B173" s="1" t="s">
        <v>190</v>
      </c>
      <c r="C173" s="1" t="s">
        <v>191</v>
      </c>
      <c r="D173" s="1" t="s">
        <v>147</v>
      </c>
      <c r="E173" s="1">
        <f t="shared" si="7"/>
        <v>20</v>
      </c>
    </row>
    <row r="174" spans="1:5">
      <c r="A174" s="1" t="s">
        <v>65</v>
      </c>
      <c r="B174" s="1" t="s">
        <v>290</v>
      </c>
      <c r="C174" s="1" t="s">
        <v>179</v>
      </c>
      <c r="D174" s="1" t="s">
        <v>169</v>
      </c>
      <c r="E174" s="1">
        <f t="shared" si="7"/>
        <v>19</v>
      </c>
    </row>
    <row r="175" spans="1:5">
      <c r="A175" s="1" t="s">
        <v>65</v>
      </c>
      <c r="B175" s="1" t="s">
        <v>291</v>
      </c>
      <c r="C175" s="1" t="s">
        <v>179</v>
      </c>
      <c r="D175" s="1" t="s">
        <v>166</v>
      </c>
      <c r="E175" s="1">
        <f t="shared" si="7"/>
        <v>15</v>
      </c>
    </row>
    <row r="176" spans="1:5">
      <c r="A176" s="1" t="s">
        <v>65</v>
      </c>
      <c r="B176" s="1" t="s">
        <v>292</v>
      </c>
      <c r="C176" s="1" t="s">
        <v>179</v>
      </c>
      <c r="D176" s="1" t="s">
        <v>166</v>
      </c>
      <c r="E176" s="1">
        <f t="shared" si="7"/>
        <v>15</v>
      </c>
    </row>
    <row r="177" spans="1:5">
      <c r="A177" s="1" t="s">
        <v>65</v>
      </c>
      <c r="B177" s="1" t="s">
        <v>190</v>
      </c>
      <c r="C177" s="1" t="s">
        <v>191</v>
      </c>
      <c r="D177" s="1" t="s">
        <v>147</v>
      </c>
      <c r="E177" s="1">
        <f t="shared" si="7"/>
        <v>20</v>
      </c>
    </row>
    <row r="178" spans="1:5">
      <c r="A178" s="1" t="s">
        <v>65</v>
      </c>
      <c r="B178" s="1" t="s">
        <v>213</v>
      </c>
      <c r="C178" s="1" t="s">
        <v>191</v>
      </c>
      <c r="D178" s="1" t="s">
        <v>156</v>
      </c>
      <c r="E178" s="1">
        <f t="shared" si="7"/>
        <v>60</v>
      </c>
    </row>
  </sheetData>
  <mergeCells count="4">
    <mergeCell ref="A1:D1"/>
    <mergeCell ref="F1:G1"/>
    <mergeCell ref="I1:J1"/>
    <mergeCell ref="A29:E29"/>
  </mergeCells>
  <pageMargins left="0" right="0" top="0.13888888888888901" bottom="0.13888888888888901" header="0" footer="0"/>
  <pageSetup paperSize="75" scale="70" pageOrder="overThenDown" orientation="landscape" horizontalDpi="300" verticalDpi="300"/>
  <headerFooter>
    <oddHeader>&amp;C&amp;10&amp;A</oddHeader>
    <oddFooter>&amp;C&amp;10Página &amp;P</oddFooter>
  </headerFooter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"/>
  <sheetViews>
    <sheetView zoomScaleNormal="100" zoomScalePageLayoutView="60" workbookViewId="0">
      <selection sqref="A1:E1"/>
    </sheetView>
  </sheetViews>
  <sheetFormatPr baseColWidth="10" defaultColWidth="9" defaultRowHeight="14.25"/>
  <cols>
    <col min="1" max="1" width="51.75" style="1" customWidth="1"/>
    <col min="2" max="2" width="17.375" style="1" customWidth="1"/>
    <col min="3" max="3" width="30.5" style="1" customWidth="1"/>
    <col min="4" max="4" width="13.875" style="1" customWidth="1"/>
    <col min="5" max="5" width="13.625" style="1" customWidth="1"/>
    <col min="6" max="1025" width="10.875" style="1" customWidth="1"/>
  </cols>
  <sheetData>
    <row r="1" spans="1:5" ht="14.25" customHeight="1">
      <c r="A1" s="61" t="s">
        <v>113</v>
      </c>
      <c r="B1" s="61"/>
      <c r="C1" s="61"/>
      <c r="D1" s="61"/>
      <c r="E1" s="61"/>
    </row>
    <row r="2" spans="1:5" ht="15">
      <c r="A2" s="62" t="s">
        <v>298</v>
      </c>
      <c r="B2" s="62"/>
      <c r="C2" s="62"/>
      <c r="D2" s="62"/>
      <c r="E2" s="62"/>
    </row>
    <row r="3" spans="1:5" ht="15">
      <c r="A3" s="12" t="s">
        <v>55</v>
      </c>
      <c r="B3" s="12" t="s">
        <v>115</v>
      </c>
      <c r="C3" s="12" t="s">
        <v>116</v>
      </c>
      <c r="D3" s="12" t="s">
        <v>112</v>
      </c>
      <c r="E3" s="12" t="s">
        <v>299</v>
      </c>
    </row>
    <row r="4" spans="1:5">
      <c r="A4" s="1" t="s">
        <v>60</v>
      </c>
      <c r="B4" s="13">
        <v>100</v>
      </c>
      <c r="C4" s="13">
        <v>25</v>
      </c>
      <c r="D4" s="13">
        <v>125</v>
      </c>
      <c r="E4" s="17">
        <f t="shared" ref="E4:E28" si="0">+D4/$D$29</f>
        <v>0.20627062706270627</v>
      </c>
    </row>
    <row r="5" spans="1:5">
      <c r="A5" s="1" t="s">
        <v>65</v>
      </c>
      <c r="B5" s="13">
        <v>44</v>
      </c>
      <c r="C5" s="13">
        <v>44</v>
      </c>
      <c r="D5" s="13">
        <v>88</v>
      </c>
      <c r="E5" s="17">
        <f t="shared" si="0"/>
        <v>0.14521452145214522</v>
      </c>
    </row>
    <row r="6" spans="1:5">
      <c r="A6" s="1" t="s">
        <v>72</v>
      </c>
      <c r="B6" s="13">
        <v>43</v>
      </c>
      <c r="C6" s="13">
        <v>43</v>
      </c>
      <c r="D6" s="13">
        <v>86</v>
      </c>
      <c r="E6" s="17">
        <f t="shared" si="0"/>
        <v>0.14191419141914191</v>
      </c>
    </row>
    <row r="7" spans="1:5">
      <c r="A7" s="1" t="s">
        <v>67</v>
      </c>
      <c r="B7" s="13">
        <v>3</v>
      </c>
      <c r="C7" s="13">
        <v>55</v>
      </c>
      <c r="D7" s="13">
        <v>58</v>
      </c>
      <c r="E7" s="17">
        <f t="shared" si="0"/>
        <v>9.5709570957095716E-2</v>
      </c>
    </row>
    <row r="8" spans="1:5">
      <c r="A8" s="1" t="s">
        <v>81</v>
      </c>
      <c r="B8" s="13">
        <v>23</v>
      </c>
      <c r="C8" s="13">
        <v>19</v>
      </c>
      <c r="D8" s="13">
        <v>42</v>
      </c>
      <c r="E8" s="17">
        <f t="shared" si="0"/>
        <v>6.9306930693069313E-2</v>
      </c>
    </row>
    <row r="9" spans="1:5">
      <c r="A9" s="1" t="s">
        <v>68</v>
      </c>
      <c r="B9" s="13">
        <v>28</v>
      </c>
      <c r="C9" s="13">
        <v>10</v>
      </c>
      <c r="D9" s="13">
        <v>38</v>
      </c>
      <c r="E9" s="17">
        <f t="shared" si="0"/>
        <v>6.2706270627062702E-2</v>
      </c>
    </row>
    <row r="10" spans="1:5">
      <c r="A10" s="1" t="s">
        <v>62</v>
      </c>
      <c r="B10" s="13">
        <v>14</v>
      </c>
      <c r="C10" s="13">
        <v>20</v>
      </c>
      <c r="D10" s="13">
        <v>34</v>
      </c>
      <c r="E10" s="17">
        <f t="shared" si="0"/>
        <v>5.6105610561056105E-2</v>
      </c>
    </row>
    <row r="11" spans="1:5">
      <c r="A11" s="1" t="s">
        <v>70</v>
      </c>
      <c r="B11" s="13">
        <v>11</v>
      </c>
      <c r="C11" s="13">
        <v>13</v>
      </c>
      <c r="D11" s="13">
        <v>24</v>
      </c>
      <c r="E11" s="17">
        <f t="shared" si="0"/>
        <v>3.9603960396039604E-2</v>
      </c>
    </row>
    <row r="12" spans="1:5">
      <c r="A12" s="1" t="s">
        <v>83</v>
      </c>
      <c r="B12" s="13">
        <v>7</v>
      </c>
      <c r="C12" s="13">
        <v>12</v>
      </c>
      <c r="D12" s="13">
        <v>19</v>
      </c>
      <c r="E12" s="17">
        <f t="shared" si="0"/>
        <v>3.1353135313531351E-2</v>
      </c>
    </row>
    <row r="13" spans="1:5">
      <c r="A13" s="1" t="s">
        <v>69</v>
      </c>
      <c r="B13" s="13">
        <v>2</v>
      </c>
      <c r="C13" s="13">
        <v>16</v>
      </c>
      <c r="D13" s="13">
        <v>18</v>
      </c>
      <c r="E13" s="17">
        <f t="shared" si="0"/>
        <v>2.9702970297029702E-2</v>
      </c>
    </row>
    <row r="14" spans="1:5">
      <c r="A14" s="1" t="s">
        <v>82</v>
      </c>
      <c r="B14" s="13">
        <v>7</v>
      </c>
      <c r="C14" s="13">
        <v>9</v>
      </c>
      <c r="D14" s="13">
        <v>16</v>
      </c>
      <c r="E14" s="17">
        <f t="shared" si="0"/>
        <v>2.6402640264026403E-2</v>
      </c>
    </row>
    <row r="15" spans="1:5">
      <c r="A15" s="1" t="s">
        <v>63</v>
      </c>
      <c r="B15" s="13">
        <v>6</v>
      </c>
      <c r="C15" s="13">
        <v>8</v>
      </c>
      <c r="D15" s="13">
        <v>14</v>
      </c>
      <c r="E15" s="17">
        <f t="shared" si="0"/>
        <v>2.3102310231023101E-2</v>
      </c>
    </row>
    <row r="16" spans="1:5">
      <c r="A16" s="1" t="s">
        <v>61</v>
      </c>
      <c r="B16" s="13">
        <v>4</v>
      </c>
      <c r="C16" s="13">
        <v>4</v>
      </c>
      <c r="D16" s="13">
        <v>8</v>
      </c>
      <c r="E16" s="17">
        <f t="shared" si="0"/>
        <v>1.3201320132013201E-2</v>
      </c>
    </row>
    <row r="17" spans="1:5">
      <c r="A17" s="1" t="s">
        <v>80</v>
      </c>
      <c r="B17" s="13">
        <v>2</v>
      </c>
      <c r="C17" s="13">
        <v>5</v>
      </c>
      <c r="D17" s="13">
        <v>7</v>
      </c>
      <c r="E17" s="17">
        <f t="shared" si="0"/>
        <v>1.155115511551155E-2</v>
      </c>
    </row>
    <row r="18" spans="1:5">
      <c r="A18" s="1" t="s">
        <v>76</v>
      </c>
      <c r="B18" s="13">
        <v>5</v>
      </c>
      <c r="C18" s="13">
        <v>2</v>
      </c>
      <c r="D18" s="13">
        <v>7</v>
      </c>
      <c r="E18" s="17">
        <f t="shared" si="0"/>
        <v>1.155115511551155E-2</v>
      </c>
    </row>
    <row r="19" spans="1:5">
      <c r="A19" s="1" t="s">
        <v>77</v>
      </c>
      <c r="B19" s="13">
        <v>1</v>
      </c>
      <c r="C19" s="13">
        <v>3</v>
      </c>
      <c r="D19" s="13">
        <v>4</v>
      </c>
      <c r="E19" s="17">
        <f t="shared" si="0"/>
        <v>6.6006600660066007E-3</v>
      </c>
    </row>
    <row r="20" spans="1:5">
      <c r="A20" s="1" t="s">
        <v>66</v>
      </c>
      <c r="B20" s="13">
        <v>2</v>
      </c>
      <c r="C20" s="13">
        <v>2</v>
      </c>
      <c r="D20" s="13">
        <v>4</v>
      </c>
      <c r="E20" s="17">
        <f t="shared" si="0"/>
        <v>6.6006600660066007E-3</v>
      </c>
    </row>
    <row r="21" spans="1:5">
      <c r="A21" s="1" t="s">
        <v>78</v>
      </c>
      <c r="B21" s="13">
        <v>2</v>
      </c>
      <c r="C21" s="13">
        <v>2</v>
      </c>
      <c r="D21" s="13">
        <v>4</v>
      </c>
      <c r="E21" s="17">
        <f t="shared" si="0"/>
        <v>6.6006600660066007E-3</v>
      </c>
    </row>
    <row r="22" spans="1:5">
      <c r="A22" s="1" t="s">
        <v>84</v>
      </c>
      <c r="B22" s="13">
        <v>2</v>
      </c>
      <c r="C22" s="13">
        <v>1</v>
      </c>
      <c r="D22" s="13">
        <v>3</v>
      </c>
      <c r="E22" s="17">
        <f t="shared" si="0"/>
        <v>4.9504950495049506E-3</v>
      </c>
    </row>
    <row r="23" spans="1:5">
      <c r="A23" s="1" t="s">
        <v>74</v>
      </c>
      <c r="B23" s="13">
        <v>2</v>
      </c>
      <c r="C23" s="13">
        <v>1</v>
      </c>
      <c r="D23" s="13">
        <v>3</v>
      </c>
      <c r="E23" s="17">
        <f t="shared" si="0"/>
        <v>4.9504950495049506E-3</v>
      </c>
    </row>
    <row r="24" spans="1:5">
      <c r="A24" s="1" t="s">
        <v>71</v>
      </c>
      <c r="B24" s="13">
        <v>2</v>
      </c>
      <c r="C24" s="13">
        <v>0</v>
      </c>
      <c r="D24" s="13">
        <v>2</v>
      </c>
      <c r="E24" s="17">
        <f t="shared" si="0"/>
        <v>3.3003300330033004E-3</v>
      </c>
    </row>
    <row r="25" spans="1:5">
      <c r="A25" s="1" t="s">
        <v>64</v>
      </c>
      <c r="B25" s="13">
        <v>0</v>
      </c>
      <c r="C25" s="13">
        <v>2</v>
      </c>
      <c r="D25" s="13">
        <v>2</v>
      </c>
      <c r="E25" s="17">
        <f t="shared" si="0"/>
        <v>3.3003300330033004E-3</v>
      </c>
    </row>
    <row r="26" spans="1:5">
      <c r="A26" s="1" t="s">
        <v>75</v>
      </c>
      <c r="B26" s="13">
        <v>0</v>
      </c>
      <c r="C26" s="13">
        <v>0</v>
      </c>
      <c r="D26" s="13">
        <v>0</v>
      </c>
      <c r="E26" s="17">
        <f t="shared" si="0"/>
        <v>0</v>
      </c>
    </row>
    <row r="27" spans="1:5">
      <c r="A27" s="1" t="s">
        <v>73</v>
      </c>
      <c r="B27" s="13">
        <v>0</v>
      </c>
      <c r="C27" s="13">
        <v>0</v>
      </c>
      <c r="D27" s="13">
        <v>0</v>
      </c>
      <c r="E27" s="17">
        <f t="shared" si="0"/>
        <v>0</v>
      </c>
    </row>
    <row r="28" spans="1:5">
      <c r="A28" s="1" t="s">
        <v>79</v>
      </c>
      <c r="B28" s="13">
        <v>0</v>
      </c>
      <c r="C28" s="13">
        <v>0</v>
      </c>
      <c r="D28" s="13">
        <v>0</v>
      </c>
      <c r="E28" s="17">
        <f t="shared" si="0"/>
        <v>0</v>
      </c>
    </row>
    <row r="29" spans="1:5" ht="15">
      <c r="A29" s="27" t="s">
        <v>112</v>
      </c>
      <c r="B29" s="32">
        <f>+SUM(B4:B25)</f>
        <v>310</v>
      </c>
      <c r="C29" s="32">
        <f>+SUM(C4:C25)</f>
        <v>296</v>
      </c>
      <c r="D29" s="32">
        <f>+SUM(D4:D25)</f>
        <v>606</v>
      </c>
      <c r="E29" s="29">
        <f>+SUM(E4:E25)</f>
        <v>0.99999999999999989</v>
      </c>
    </row>
  </sheetData>
  <mergeCells count="2">
    <mergeCell ref="A1:E1"/>
    <mergeCell ref="A2:E2"/>
  </mergeCells>
  <pageMargins left="0" right="0" top="0.13888888888888901" bottom="0.13888888888888901" header="0" footer="0"/>
  <pageSetup paperSize="75" scale="70" pageOrder="overThenDown" orientation="landscape" horizontalDpi="300" verticalDpi="300"/>
  <headerFooter>
    <oddHeader>&amp;C&amp;10&amp;A</oddHeader>
    <oddFooter>&amp;C&amp;10Página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ProyeccionProgramaAuditoría</vt:lpstr>
      <vt:lpstr>Escalas</vt:lpstr>
      <vt:lpstr>A_1-MetasPDD</vt:lpstr>
      <vt:lpstr>A_2-AuditInternas</vt:lpstr>
      <vt:lpstr>A_3-AuditExternas</vt:lpstr>
      <vt:lpstr>A_4-ParticipProcesos</vt:lpstr>
      <vt:lpstr>A_6-Presupuesto</vt:lpstr>
      <vt:lpstr>P_1-RiesgoInherente</vt:lpstr>
      <vt:lpstr>P_2-AuditInternas</vt:lpstr>
      <vt:lpstr>P_3-AuditExternas</vt:lpstr>
      <vt:lpstr>P_4-EvaluacionControles</vt:lpstr>
      <vt:lpstr>ProyeccionProgramaAuditoría!Área_de_impresión</vt:lpstr>
      <vt:lpstr>Escalas!Print_Area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Jairo Alfredo Sanchez Diaz</cp:lastModifiedBy>
  <cp:revision>148</cp:revision>
  <cp:lastPrinted>2019-08-08T16:27:17Z</cp:lastPrinted>
  <dcterms:created xsi:type="dcterms:W3CDTF">2018-02-02T08:38:41Z</dcterms:created>
  <dcterms:modified xsi:type="dcterms:W3CDTF">2019-08-08T16:27:30Z</dcterms:modified>
  <dc:language>es-CO</dc:language>
</cp:coreProperties>
</file>