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65" yWindow="65476" windowWidth="11880" windowHeight="8250" activeTab="0"/>
  </bookViews>
  <sheets>
    <sheet name="Anexo 3 y 4. OBJETIVO 1" sheetId="1" r:id="rId1"/>
    <sheet name="Anexo 3. OBJETIVO 3" sheetId="2" state="hidden" r:id="rId2"/>
    <sheet name="Anexo 3 Y 4. OBJETIVO 2" sheetId="3" r:id="rId3"/>
    <sheet name="Anexo 3 Y 4. OBJETIVO 3 " sheetId="4" r:id="rId4"/>
    <sheet name="ANEXO 3 Y 4 OBJETIVO 4" sheetId="5" r:id="rId5"/>
    <sheet name="INVERSION" sheetId="6" r:id="rId6"/>
    <sheet name="PESOS RELATIVOS DEPEPENDENCIAS" sheetId="7" r:id="rId7"/>
    <sheet name="COMPARATIVO EJECUCION METAS" sheetId="8" r:id="rId8"/>
    <sheet name="CUMPLIMIENTO DEPENDENCIAS" sheetId="9" r:id="rId9"/>
    <sheet name="PROYECTOS 2012" sheetId="10" state="hidden" r:id="rId10"/>
  </sheets>
  <externalReferences>
    <externalReference r:id="rId13"/>
  </externalReferences>
  <definedNames>
    <definedName name="_xlnm._FilterDatabase" localSheetId="4" hidden="1">'ANEXO 3 Y 4 OBJETIVO 4'!$A$9:$X$170</definedName>
    <definedName name="_xlnm._FilterDatabase" localSheetId="0" hidden="1">'Anexo 3 y 4. OBJETIVO 1'!$A$11:$Y$161</definedName>
    <definedName name="_xlnm._FilterDatabase" localSheetId="3" hidden="1">'Anexo 3 Y 4. OBJETIVO 3 '!$A$10:$AC$10</definedName>
    <definedName name="_xlnm.Print_Titles" localSheetId="0">'Anexo 3 y 4. OBJETIVO 1'!$1:$7</definedName>
  </definedNames>
  <calcPr fullCalcOnLoad="1"/>
</workbook>
</file>

<file path=xl/comments3.xml><?xml version="1.0" encoding="utf-8"?>
<comments xmlns="http://schemas.openxmlformats.org/spreadsheetml/2006/main">
  <authors>
    <author>Patricia Lopez Beltran</author>
  </authors>
  <commentList>
    <comment ref="P8" authorId="0">
      <text>
        <r>
          <rPr>
            <b/>
            <sz val="9"/>
            <rFont val="Tahoma"/>
            <family val="2"/>
          </rPr>
          <t>Patricia Lopez Beltran:</t>
        </r>
        <r>
          <rPr>
            <sz val="9"/>
            <rFont val="Tahoma"/>
            <family val="2"/>
          </rPr>
          <t xml:space="preserve">
Coincidir con los componenetes  - actividades del proyecto</t>
        </r>
      </text>
    </comment>
  </commentList>
</comments>
</file>

<file path=xl/sharedStrings.xml><?xml version="1.0" encoding="utf-8"?>
<sst xmlns="http://schemas.openxmlformats.org/spreadsheetml/2006/main" count="3124" uniqueCount="915">
  <si>
    <t xml:space="preserve">Nombre del Depto / Distrito / Municipios: </t>
  </si>
  <si>
    <t>DEPARTAMENTO DE CUNDINAMARCA</t>
  </si>
  <si>
    <t>Código DANE Departamento / Distrito / Municipios:</t>
  </si>
  <si>
    <t>Fecha de Aprobación</t>
  </si>
  <si>
    <t>Nombre Alcalde o Gobernador</t>
  </si>
  <si>
    <t xml:space="preserve">Fecha Diligenciamiento: </t>
  </si>
  <si>
    <t>Código del Sector Salud</t>
  </si>
  <si>
    <t xml:space="preserve">
Dimensión Relacionada Plan Desarrollo</t>
  </si>
  <si>
    <t>Código del objetivo sectorial</t>
  </si>
  <si>
    <t>Nombre del Eje Programático</t>
  </si>
  <si>
    <t xml:space="preserve">Peso Relativo Eje </t>
  </si>
  <si>
    <t>Código del Eje</t>
  </si>
  <si>
    <t xml:space="preserve">Peso Relativo Área </t>
  </si>
  <si>
    <t>Indicador Producto Cuatrienio</t>
  </si>
  <si>
    <t>Indicador Producto Esperado por anualidad</t>
  </si>
  <si>
    <t>Recursos por anualidad (millones de $)</t>
  </si>
  <si>
    <t>Responsables Institucionales</t>
  </si>
  <si>
    <t>E mail Responsable</t>
  </si>
  <si>
    <t>OBSERVACIONES</t>
  </si>
  <si>
    <t>Valor esperado al 4 año</t>
  </si>
  <si>
    <t>Nombre Indicador</t>
  </si>
  <si>
    <t>GERMAN AUGUSTO GUERRERO GOMEZ/ALVARO CRUZ VARGAS</t>
  </si>
  <si>
    <t>MINISTERIO DE SALUD Y  PROTECCIÓN SOCIAL</t>
  </si>
  <si>
    <t>ANEXO 1. PLANEACION INDICATIVA EN SALUD 2012-2015</t>
  </si>
  <si>
    <t>03000000</t>
  </si>
  <si>
    <t>12</t>
  </si>
  <si>
    <t>13</t>
  </si>
  <si>
    <t>14</t>
  </si>
  <si>
    <t>15</t>
  </si>
  <si>
    <t>Lograr anualmente cobertura útil de vacunación (95%) en niños y niñas menores de un año con esquema completo según nacidos vivos</t>
  </si>
  <si>
    <t xml:space="preserve">
Atender con la estrategia de atención integral para el inicio parejo de la vida en el 100% de los hospitales de la red pública a los niños y niñas de 0 a 5 años. </t>
  </si>
  <si>
    <t>Aumentar en el cuatrienio la mediana de lactancia materna exclusiva por encima de los 4.6 meses.</t>
  </si>
  <si>
    <t>Vacunar en el cuatrienio a 24.000 niñas y niños de un año de edad con esquema de vacunación PAI PLUS (hepatitis A y Varicela).</t>
  </si>
  <si>
    <t>Implementar en 116 sedes de Instituciones educativas públicas durante el cuatrienio la estrategia de "Escuelas de calidad de vida" en el marco de la transectorialidad.</t>
  </si>
  <si>
    <t>Lograr niños y niñas de 6 a 11 años más saludables con la implementación en el cuatrienio de un programa integral de estilos de vida saludable a nivel comunitario en el 64% de los municipios.</t>
  </si>
  <si>
    <t>Implementar, durante el cuatrienio, en 13 instituciones de educación pública de básica secundaria la estrategia de "colegios de calidad de vida" en el marco de la transectorialidad</t>
  </si>
  <si>
    <t>Lograr adolescentes más saludables con la implementación en el cuatrienio de un programa integral de estilos de vida saludable a nivel comunitario en el 64% de los municipios.</t>
  </si>
  <si>
    <t xml:space="preserve">Lograr en los 116 municipios entornos laborales saludables para las y los jóvenes con el fomento de la salud ocupacional prioritariamente en el sector minero, turismo y agricultura </t>
  </si>
  <si>
    <t>Lograr jóvenes más saludables con la implementación en el cuatrienio de un programa integral de estilos de vida saludables a nivel comunitario en el 100% de los municipios</t>
  </si>
  <si>
    <t>Implementar un modelo para la gestión de los programas de cánceres asociados a salud sexual y reproductiva (cérvix, seno y próstata), con enfoque de riesgo en los 116 municipios</t>
  </si>
  <si>
    <t>Lograr adultas y adultos más saludables con la implementación en el cuatrienio de un programa integral de estilos de vida saludables a nivel comunitario en el 100% de los municipios</t>
  </si>
  <si>
    <t>Lograr Adultas y Adultos Mayores más saludables con la implementación en el cuatrienio de un programa integral de estilos de vida saludable a nivel comunitario en el 100% de los municipios</t>
  </si>
  <si>
    <t xml:space="preserve">Incrementar en el cuatrienio, en 10 puntos porcentuales la búsqueda de las y los pacientes sintomáticos respiratorios para el diagnóstico de la tuberculosis pulmonar </t>
  </si>
  <si>
    <t>Incrementar en el cuatrienio el índice de captación de los pacientes sintomáticos de piel y sistema nervioso periférico a 1 por cada 1.000 habitantes</t>
  </si>
  <si>
    <t>Incrementar en el cuatrienio en 2000 pruebas la cobertura de para el diagnóstico de VIH en el departamento</t>
  </si>
  <si>
    <t>Aumentar durante el cuatrienio al 100% de los municipios la cobertura de los programas en salud para la población en condición de discapacidad (centros de vida sensorial, ayudas técnicas y/o rehabilitación basada en comunidad)</t>
  </si>
  <si>
    <t>Reducir en el cuatrienio el índice de infestación larvario aedes aegypti (dengue) al 10%</t>
  </si>
  <si>
    <t>Implementar en los 116 municipios una estrategia de movilización social y gestión del plan de intervenciones colectivas para fortalecer los programas integrales de las etapas del ciclo vital</t>
  </si>
  <si>
    <t>Mantener en el cuatrienio las acciones de promoción y prevención en vacunación al 100% de las personas víctimas del conflicto armado identificadas.</t>
  </si>
  <si>
    <t>Mantener en el cuatrienio las acciones de promoción y prevención en salud sexual y reproductiva al 100% de las personas víctimas del conflicto armado identificadas.</t>
  </si>
  <si>
    <t>Mantener en el cuatrienio las acciones de promoción y prevención en salud mental al 100% de las personas víctimas del conflicto armado identificadas.</t>
  </si>
  <si>
    <t>Aumentar la capacidad de respuesta en transporte terrestre de la red pública hospitalaria del departamento, mediante la adquisición de 16 ambulancias en el cuatrienio</t>
  </si>
  <si>
    <t xml:space="preserve">Aumentar en las 52 Instituciones prestadoras de servicios de salud - IPSS - Públicas del Departamento, en el periodo de gobierno, la capacidad de respuesta ante emergencias y desastres, mediante la implementación de los planes de emergencia y contingencia.
 </t>
  </si>
  <si>
    <t>Desarrollar una línea de investigación en salud pública y /o medio ambiente y  biodiversidad</t>
  </si>
  <si>
    <t xml:space="preserve">Desarrollar una línea de investigación en el ámbito médico hospitalario y/o desarrollo social y económico </t>
  </si>
  <si>
    <t>Cumplir con el 100% de las transferencias de ley a Colciencias</t>
  </si>
  <si>
    <t>Líneas de Investigación desarrolladas</t>
  </si>
  <si>
    <t>Guías de Manejo desarrolladas , implementadas y/o actualizadas</t>
  </si>
  <si>
    <t>Valor transferido/ valor recaudado*100</t>
  </si>
  <si>
    <t>Autoevaluar anualmente los  estándares para  direcciones territoriales del Sistema Único de Acreditación  e implementar como mínimo en un 80% los planes de mejoramiento integrales que se deriven de ella.</t>
  </si>
  <si>
    <t>Implementar el proceso de Gestión Documental en las 10 dependencias de la Secretaría de Salud de conformidad con las tablas de retención documental establecidas por la normatividad vigente</t>
  </si>
  <si>
    <t xml:space="preserve">Implementar el Sistema de Información Integrado de la Secretaria de Salud </t>
  </si>
  <si>
    <t>Acreditar el laboratorio de salud publica con norma NTC 17025  capitulo 4 y 5.</t>
  </si>
  <si>
    <t>Renovar y modernizar en el 100% de las instituciones de la red hospitalaria pública de Cundinamarca  la infraestructura tecnológica necesaria para la prestación de servicios de salud soportados en TIC´s (computadores, servidores, impresoras, Cableado Estructurado (incluye Switch, UPS Racks) )</t>
  </si>
  <si>
    <t>Implementar en el 100% de la red hospitalaria pública de Cundinamarca Historia Clínica Electrónica Unificada</t>
  </si>
  <si>
    <t>Implementar en el 100% de la red hospitalaria pública de Cundinamarca un sistema integrado de informacion</t>
  </si>
  <si>
    <t>Implementar en el 100% de las IPS de baja complejdad de la red hospitalaria pública de Cundinamarca los servicios de telediagnóstico, teleconsulta y teleradiologia  bajo la modalidad de telemedicina</t>
  </si>
  <si>
    <t>Cumplir en el 100%  las obligaciones contractuales pactadas del contrato de interventoría de la concesión del Nuevo Hospital de Soacha.</t>
  </si>
  <si>
    <t>Culminar las actividades inconclusas de postcierre derivadas de los procesos del 100% de las ESEs liquidadas del Departamento, en aspectos laborales, prestacionales y pensionales, recuperación de activos, clasificación y organización de archivos y pago de pasivos contingentes, entre otros</t>
  </si>
  <si>
    <t>Cumplir el 100% de la transferencia de ley destinada al mejoramiento de las instituciones de salud de los hospitales universitarios del Departamento de Cundinamarca.</t>
  </si>
  <si>
    <t>Cofinanciar el pasivo pensional del 100% de las entidades beneficiadas por el Contrato de Concurrencia N°204 de 2001</t>
  </si>
  <si>
    <t>Aumentar la autoevaluación de estándares de Acreditación y la implementación de  planes de mejoramiento anuales al 80% de  la red Publica</t>
  </si>
  <si>
    <t>Incentivar el Mejoramiento Continuo de la Calidad en 4 instituciones a través del otorgamiento del Premio Departamental al Mejoramiento Continuo de la Calidad de la Atención en Salud</t>
  </si>
  <si>
    <t>Mejorar  las condiciones de capacidad tecnológica y científica del Sistema Único de Habilitación en:   infraestructura,  dotación de equipos médicos y biomédicos para servicios en diferentes modalidades, incluyendo la telemedicina, en el 50% de  las Empresas Sociales del Estado con énfasis en la baja complejidad.</t>
  </si>
  <si>
    <t>Aumentar a 5  Instituciones Prestadoras de servicios de Salud  del Departamento en la ruta crítica  de Acreditación.</t>
  </si>
  <si>
    <t>Desarrollar las actividades de IVC competentes en el 100% de los municipios del departamento en materia del Sistema Obligatorio de Garantía de la Calidad, mantenimiento hospitalario, tecnovigilancia,  residuos hospitalarios y centros de estética.</t>
  </si>
  <si>
    <t xml:space="preserve">Desarrollar en los 116 munciipios del Departamento las acciones competentes de IVC en flujo de recursos </t>
  </si>
  <si>
    <t>Realizar las actividades de IVC al 100% de establecimientos farmaceúticos y tiendas naturistas</t>
  </si>
  <si>
    <t>Garantizar la inspección, vigilancia  y control de los factores de riesgo del ambiente que afectan la salud y el control de zoonosis de compentencia del sector salud, en los  104 municipios de 4a,5a y 6a categoría del departamento.</t>
  </si>
  <si>
    <t>Aumentar al 100% la notificacion semanal de las unidades notificadoras del Departamento con el fin de fortalecer la vigilancia epidemiologica.</t>
  </si>
  <si>
    <t>Cumplir el 100% de las transferencias de ley a los tribunales de etica medica, odontologica y de enfermería</t>
  </si>
  <si>
    <t>Asistir tecnicamente al 100% de los Municipios en creacion y fortalecimiento de Copacos, Veedurias y SAC</t>
  </si>
  <si>
    <t>Crear la  defensoría del Usuario en Salud en la Secretaría de Salud Departamental</t>
  </si>
  <si>
    <t>Asistir tecnicamente al 100% de los prestadores de servicios de salud en la creacion y fortalecimiento de Asociaciones de Usuarios, Comites de Etica Hospitalaria y Sistemas de Información al Usuario</t>
  </si>
  <si>
    <t>social /objetivo 2/ componente estrategico  adapataciòn al cambio y variabilidad climatica  / programa Gestion del riesgo y la variablidad climatica</t>
  </si>
  <si>
    <t>social /objetivo 1 Desarrollo Integral del Ser Humano/ pilar cundinamarca saludable / programa inicio parejo de la vida</t>
  </si>
  <si>
    <t>social /objetivo 1 Desarrollo Integral del Ser Humano/ pilar cundinamarca saludable / programa Alianza por la infancia</t>
  </si>
  <si>
    <t>social /objetivo 1 Desarrollo Integral del Ser Humano/ pilar cundinamarca saludable / programa vive y crece adolescencia</t>
  </si>
  <si>
    <t>social /objetivo 1 Desarrollo Integral del Ser Humano / pilar cundinamarca saludable / programa Jòvenes constructores de paz</t>
  </si>
  <si>
    <t>social /objetivo 1 Desarrollo Integral del Ser Humano / pilar cundinamarca saludable / programa Adultas y Adultos con equidad</t>
  </si>
  <si>
    <t>social /objetivo 1 Desarrollo Integral del Ser Humano / pilar cundinamarca saludable / programa Vejez divino tesoro</t>
  </si>
  <si>
    <t>social /objetivo 1 Desarrollo Integral del Ser Humano/ pilar cundinamarca saludable / programa Familias forjdoras de sociedad</t>
  </si>
  <si>
    <t xml:space="preserve">social /objetivo 1 Desarrollo Integral del Ser Humano/ pilar cundinamarca saludable / programa Vìctimas del conflicto armado con garantìa de derechos </t>
  </si>
  <si>
    <t>social /objetivo 3 Competitividad, Innovaciòn y Tecnologia/ componente estrategico: Ciencia tecnologia e innovaciòn  / programa: cundinamarca innovadora con ciencia y tecnologia</t>
  </si>
  <si>
    <t>social /objetivo 4 Fortalecimiento Institucional para generar valor en lo publico/ pilar 10 fortalecimiento institucional y gobernabilidad/ Programa modernizaciòn de la gestiòn</t>
  </si>
  <si>
    <t xml:space="preserve">Implementar 2 proyectos integrales para el fomento de la investigaciòn e innovaciòn  en el sector educativo y de la salud, durante el periodo de gobierno </t>
  </si>
  <si>
    <t>Proyectos implementados</t>
  </si>
  <si>
    <t>salud publica</t>
  </si>
  <si>
    <t>Acciones de vigilancia y gestion del conocimiento</t>
  </si>
  <si>
    <t>soniaalejandra.perdomo@cundinamarca.gov.co</t>
  </si>
  <si>
    <t xml:space="preserve">Mantener la atenciòn en salud al 100% de las  emergencias y desastres del Departamento, en el cuatrenio  </t>
  </si>
  <si>
    <t>0.31</t>
  </si>
  <si>
    <t>Prestación y Desarrollo de Servicios</t>
  </si>
  <si>
    <t>Mejoramiento de la eficiencia en la prestación de servicios de salud y sostenibilidad financiera de las IPS</t>
  </si>
  <si>
    <t>Adriana Carolina Serrano Trujillo</t>
  </si>
  <si>
    <t>a.serrano@cundinamarca.gov.co</t>
  </si>
  <si>
    <t>Prestación y desarrollo de servicios</t>
  </si>
  <si>
    <t>Mejoramiento de la eficiencia en la prestación de los servicios de salud y sostenibilidad financiera de las IPS públicas</t>
  </si>
  <si>
    <t>Mejoramiento de la accesibilidad a los servicios de salud y mejoramiento de la Calidad de los servicios de salud</t>
  </si>
  <si>
    <t xml:space="preserve">Promociòn Social </t>
  </si>
  <si>
    <t>Mejoramiento de la calidad en la atención en salud</t>
  </si>
  <si>
    <t>Emergencias y desastres</t>
  </si>
  <si>
    <t xml:space="preserve">
 Acciones de fortalecimiento institucional para la respuesta territorial ante las situaciones de emergencias y desastres;
</t>
  </si>
  <si>
    <t xml:space="preserve">
Acciones de fortalecimiento institucional para la respuesta territorial ante las situaciones de emergencias y desastres;
Acciones de fortalecimiento de la red de urgencias
</t>
  </si>
  <si>
    <t xml:space="preserve">
Acciones de articulación intersectorial para el desarrollo de los planes preventivos, de mitigación y superación de las emergencias y desastres;
</t>
  </si>
  <si>
    <t xml:space="preserve">DESARROLLO Y PRESTACION DE SERVICIOS </t>
  </si>
  <si>
    <t>Doris Rodriguez Perez</t>
  </si>
  <si>
    <t>doris.rodriguez@cundinamarca.gov.co</t>
  </si>
  <si>
    <t>Jaqueline Gomez</t>
  </si>
  <si>
    <t>Sonia Alejandra Perdomo Arias</t>
  </si>
  <si>
    <t>German Augusto Olaya Aguirre     Jaime Orlando Cortés Aldana</t>
  </si>
  <si>
    <t>german.olaya@cundinanarca.gov.co; jaime.cortes@cundinamarca.gov.co</t>
  </si>
  <si>
    <t>amparo.gnecco@cundinamaca .gov.co</t>
  </si>
  <si>
    <t>Aseguramiento, Prestacion y Desarrollo de Servicios  y Salud Publica</t>
  </si>
  <si>
    <t>1, 2 y 3</t>
  </si>
  <si>
    <t>Mejoramientro de la Calidad</t>
  </si>
  <si>
    <t xml:space="preserve">Sandra Sierra Martha Esquivel    Adriana Zapata    Fabio Cuellar   Emilia                          </t>
  </si>
  <si>
    <t xml:space="preserve">sandra.sierra@cundinamarca.gov.co                           martha.esquivel@cundinamarca.gov.co             emilia.gonzalez@cundinamarca.gov.co                       fabio.cuellar@cundinamarca.gov.co                     adriana.zapata@cundinamarca.gov.co                                              </t>
  </si>
  <si>
    <t>Jose Luis Cardenas</t>
  </si>
  <si>
    <t>jose.cardenas@cundinamarca.gov.co</t>
  </si>
  <si>
    <t>Edith Segura</t>
  </si>
  <si>
    <t>elviaedith.segura@cundinamarca.gov.co</t>
  </si>
  <si>
    <t>Acciones de Vigilancia y Gestiòn del conocimiento</t>
  </si>
  <si>
    <t>ACCIONES DE PREVENCION DE LOS RIESGOS</t>
  </si>
  <si>
    <t>Implementar la estrategia de Maternidad Segura en los 116 municipios</t>
  </si>
  <si>
    <t xml:space="preserve">Atender al 100% de Gestantes con bajo peso y al 100% de niños menores de 6 años con riesgo a desnutrición global mediante la estrategia Prevención  del  Hambre Oculta, a población en condiciones de vulnerabilidad del Departamento. </t>
  </si>
  <si>
    <t>Yolanda Clavijo</t>
  </si>
  <si>
    <t>yolanda.clavijo@cundinamarca.gov.co</t>
  </si>
  <si>
    <t>Maria del carmen Ahumada</t>
  </si>
  <si>
    <t>mcahumada@cundinamarca.gov.co</t>
  </si>
  <si>
    <t>micamargo@cundinamarca.gov.co</t>
  </si>
  <si>
    <t>Martha Camargo</t>
  </si>
  <si>
    <t>marthaines.camargo@cundinamarca.gov.co</t>
  </si>
  <si>
    <t>Sandra Martinez</t>
  </si>
  <si>
    <t>spmartinez@cundinamarca.gov.co</t>
  </si>
  <si>
    <t>Acciones de prevencion de los riesgos</t>
  </si>
  <si>
    <t>sonia castillo</t>
  </si>
  <si>
    <t>Acciones de promoción de la salud, prevención de riesgos y atención de las poblaciones especiales, tales como población en situación de desplazamiento</t>
  </si>
  <si>
    <t>CUATRIENIO PTS (2012-2015)</t>
  </si>
  <si>
    <t>2016 (INCLUIDO PDD)</t>
  </si>
  <si>
    <t>TOTAL 2012-2016</t>
  </si>
  <si>
    <t>Nodier Martin</t>
  </si>
  <si>
    <t>nodiermartin@gmail.com</t>
  </si>
  <si>
    <t>Conformar el área de Gestión de la Calidad de la Secretaría de Salud</t>
  </si>
  <si>
    <t>Articular y estandarizar el 70% de los procesos estratégicos, misionales, de apoyo y de evaluación de la Secretaria de Salud.</t>
  </si>
  <si>
    <t xml:space="preserve">Apalancar anualmente con recursos financieros a 10 Empresas Sociales del Estado para garantizar la prestación de servicios de salud                                                  </t>
  </si>
  <si>
    <t>jgomez@cundinamarca.gov.co</t>
  </si>
  <si>
    <t>Reorganizar  institucionalmente 8 Empresas Sociales del Estado</t>
  </si>
  <si>
    <t>smcastillo@cundinamarca.gov.co</t>
  </si>
  <si>
    <t xml:space="preserve">METAS DE RESULTADO </t>
  </si>
  <si>
    <t>METAS DE PRODUCTO</t>
  </si>
  <si>
    <t>MAYO  DE 2012</t>
  </si>
  <si>
    <t>social /objetivo 4 Fortalecimiento Institucional para generar valor en lo publico/ pilar 10 fortalecimiento institucional y gobernabilidad/ Programa TIC´s en Cundinamarca</t>
  </si>
  <si>
    <t>Aseguramiento, Prestacion y Desarrollo de Servicios, Salud Publica, Promoción Social, Urgencias y Emergencias, Prevención, Vigilancia y Control de Riesgos Profesionales</t>
  </si>
  <si>
    <t>1,2,3,4,5,6</t>
  </si>
  <si>
    <t>Amparo Gnecco</t>
  </si>
  <si>
    <t>German  Augusto Olaya Aguirre / Adriana Carolina Serrano</t>
  </si>
  <si>
    <t>german.olaya@cundinanarca.gov.co; a.serrano@cundinamarca.gov.co</t>
  </si>
  <si>
    <t xml:space="preserve">Esta meta se realiza bajo la coordinación de la Secretaría de Innovación, Ciencia y Tecnología (en proceso de creación) en conjunto con la Secretaría de Educación.Recursos informados por la Dra. Adriana Gutierrez  Secretaria de Plaenaciòn </t>
  </si>
  <si>
    <t>Salud Pública</t>
  </si>
  <si>
    <t>Salud Pública y Promoción Social</t>
  </si>
  <si>
    <t>3, 4</t>
  </si>
  <si>
    <t>social /objetivo 4 Fortalecimiento Institucional para generar valor en lo publico/ pilar 10 fortalecimiento institucional y gobernabilidad/ Programa cundinamarca con Espacios de Participaciòn Real</t>
  </si>
  <si>
    <t>Total Recursos 20012-2016* (millones de $)</t>
  </si>
  <si>
    <t>* Por disposiciones de la Secretaría de Planeación se incluye en el Plan Plurianual de Inversiones la proyección de recursos de destinación específica hasta el año 2016</t>
  </si>
  <si>
    <t>NOMBRE DEL PROYECTO</t>
  </si>
  <si>
    <t>Area subprorgramàtica</t>
  </si>
  <si>
    <t>Còdigo BPIN</t>
  </si>
  <si>
    <t>Meta de producto anual</t>
  </si>
  <si>
    <t>Descripción Estrategia o Actividades del Proyecto</t>
  </si>
  <si>
    <t>Descripciòn estrategia o actividades del proyecto</t>
  </si>
  <si>
    <t>Area subprogramàtica</t>
  </si>
  <si>
    <t>Nombre del Proyecto</t>
  </si>
  <si>
    <t>Codigo del BPIN</t>
  </si>
  <si>
    <t>IV trimestre</t>
  </si>
  <si>
    <t>III trimestre</t>
  </si>
  <si>
    <t>JUNIO DE 2012</t>
  </si>
  <si>
    <t>JUNO DE 2012</t>
  </si>
  <si>
    <t>I trimestre</t>
  </si>
  <si>
    <t>II trimestre</t>
  </si>
  <si>
    <t>COMPONENTE</t>
  </si>
  <si>
    <t>ACTIVIDAD</t>
  </si>
  <si>
    <t>INSUMO</t>
  </si>
  <si>
    <t>Indicador Actividad Esperado del Proyecto por Trimestre</t>
  </si>
  <si>
    <t xml:space="preserve">Indicador Producto Esperado del Proyecto </t>
  </si>
  <si>
    <t>ANEXO 3 y 4 . PLAN OPERATIVO ANUAL Y DE  INVERSIONES  2012</t>
  </si>
  <si>
    <t>Meta de producto 2012</t>
  </si>
  <si>
    <t>Fortalecimiento de la participación y el control social en el departamento de Cundinamarca</t>
  </si>
  <si>
    <t>Realizar asistencia técnica a los 116 municipios del departamento</t>
  </si>
  <si>
    <t>mano de obra calificada</t>
  </si>
  <si>
    <t xml:space="preserve">Realizar apoyo a la gestión para el fortalecimiento y el direccionamiento, resolución y seguimiento del 100% de pqrs </t>
  </si>
  <si>
    <t>mano de obra no calificada</t>
  </si>
  <si>
    <t>otros servicios capacitación</t>
  </si>
  <si>
    <t>Realizar 2 campañas de educación , información y educación</t>
  </si>
  <si>
    <t>otros servicios generales</t>
  </si>
  <si>
    <t>CREAR LA DEFENSORIA DEL USUARIO</t>
  </si>
  <si>
    <t>MANO DE OBRA CALIFICADA</t>
  </si>
  <si>
    <t xml:space="preserve">REALIZAR APOYO A LA GESTION PARA EL FORTALECIMIENTO Y EL DIRECCIONAMIENTO, RESOLUCION Y SEGUIMIENTO DEL 100% DE PQRS </t>
  </si>
  <si>
    <t>MANO DE OBRA NO CALIFICADA</t>
  </si>
  <si>
    <t>REALIZAR CAPACITACION A 9 ASOCICACIONES DE USUARIOS DE LA RED HOSPITALARIA DEPARTAMENTAL</t>
  </si>
  <si>
    <t>OTROS SERVICIOS CAPACITACION</t>
  </si>
  <si>
    <t>REALZAR 2 CAMPAÑAS DE EDUCACION , INFORMACION Y EDUCACION</t>
  </si>
  <si>
    <t>OTROS SERVICIOS GENERALES</t>
  </si>
  <si>
    <t>03000001</t>
  </si>
  <si>
    <t>03000002</t>
  </si>
  <si>
    <t>03000003</t>
  </si>
  <si>
    <t xml:space="preserve">Realizar 9 capacitacines a integrantes de mecanismos de participación municipal </t>
  </si>
  <si>
    <t>IMPLEMENTACIÓN DEL SISTEMA ÚNICO DE ACREDITACIÓN, EN ARTICULACIÓN CON EL SISTEMA INTEGRADO DE GESTIÓN Y CONTROL, EN LA SECRETARIA DE SALUD DE CUNDINAMARCA</t>
  </si>
  <si>
    <t>Articular y estandarizar el 10% de los procesos  de la Secretaria de Salud.</t>
  </si>
  <si>
    <t xml:space="preserve">Profesional especializado con experiencia  en: Sistemas  de Gestión de calidad    </t>
  </si>
  <si>
    <t xml:space="preserve">Elaborar  la  Caracterizacion  del 10%  del os Subprocesos del Mapa de SSC - Levantamiento procedimeitnos transversales y especificos - Actualizacion Mapa de Riesgos. </t>
  </si>
  <si>
    <t xml:space="preserve">Persona  (natural o juridica) con experiencia  en: Sistemas  de Gestión de calidad   ,Condiciones logísticas y técnicas  </t>
  </si>
  <si>
    <t>Continuar con el 40% del proceso de asistencia Técnica y desarrollo de estrategias para garantizar los proceso de formulación, seguimiento, evaluación, control y rendición de cuentas de los Planes Estratégicos de la Secretaría de Salud, los planes estratégicos hospitalarios, los planes territoriales de salud municipales y los poyectos de inversión en salud.</t>
  </si>
  <si>
    <t>MANO DE OBRA CALIFICADA. Profesionales Especializados en Gerencia de Proyectos, Políticas Públicas, Administración en Salud, Gerencia en Salud, Salud Pública, Desarrollo Social, Planeación Estratégica, Gestión de Calidad o áreas afines; con experiencia en planes y/o proyectos</t>
  </si>
  <si>
    <t xml:space="preserve">Realizar 1  Autoevaluacion de cumplimiento de estandares del Manual de Acreditacion vigente para Direccion Territorial de Salud </t>
  </si>
  <si>
    <t xml:space="preserve">Persona  (natural o juridica) con experiencia  en: Sistemas  de Gestión de calidad   y acreditacion . Condiciones tècnicas y logisticas </t>
  </si>
  <si>
    <t>Realizar la Implementacion , seguimiento y cierre de 1 Plan  de Mejoramiento por proceso articulado con resultados por grupo de estandares autoevaluados  y con el Sistema Integrado de gestion y Control.</t>
  </si>
  <si>
    <t>10%
 (1 Profesional Especializado)</t>
  </si>
  <si>
    <t>Visita de Inspeccion, Vigilancia y Control a prestadores de servicios de salud y otros sujetos en el marco del SGSSS</t>
  </si>
  <si>
    <t>Profesionales en areas de la salud, Ciencias economicas, Ciencias Administrativas, Derecho, otras Profesiones; Personal no profesional; transporte, dispositivos moviles,plan de datos,insumos y otros</t>
  </si>
  <si>
    <t>FORTALECIMIENTO DEL PROGRAMA DE INSPECCION, VIGILANCIA Y CONTROL DE LA SECRETARIA DE SALUD DEL DEPARTAMENTO DE CUNDINAMARCA</t>
  </si>
  <si>
    <t>Visitas de IVC a municipios</t>
  </si>
  <si>
    <t>Profesionales, no profesionales; transporte, dispositivos moviles,plan de datos,insumos y otros</t>
  </si>
  <si>
    <t>Visitas de IVC a establecimientos farmaceuticos,tiendas naturistas y otros</t>
  </si>
  <si>
    <t xml:space="preserve">Personal profesional en areas de la salud, otras profesiones; Personal no profesional;  transporte, dispositivos moviles,plan de datos,insumos y otros </t>
  </si>
  <si>
    <t xml:space="preserve">Mejoramiento y Optimizacion del Sistema de Prevención y Atención de Urgencias, Emergencias y Desastres en el Sector Salud del Departamento de Cundinamarca      </t>
  </si>
  <si>
    <t xml:space="preserve">Atención de Urgencias y Emergencias,   Dotación, Sistemas de Informacion ySIG y  Comunicaciones    </t>
  </si>
  <si>
    <t xml:space="preserve">Coordinación y regulación de Urgencias y Emergencias  </t>
  </si>
  <si>
    <t xml:space="preserve">Medicos ó Enfermeras Reguladores, Tecnicos en APH, para atención 24 horas de emeregncias, capacitados para aprovechar las utilizacion optima de los demas componentes, incluyendo la evaluacion y auditoria para el mejoramiento continuo de la prestacion del servicio.    </t>
  </si>
  <si>
    <t xml:space="preserve">Transporte de Pacientes </t>
  </si>
  <si>
    <t>Traslado  de pacientes terrestre   TAB Y TAM</t>
  </si>
  <si>
    <t xml:space="preserve">Adquisicion de ambulancias TAB Y TAM  para la red publica departamental </t>
  </si>
  <si>
    <t xml:space="preserve">Capacitación </t>
  </si>
  <si>
    <t xml:space="preserve">Capacitación continua en temas de gestion del riesgo hospitalario </t>
  </si>
  <si>
    <t xml:space="preserve">Cursos con instructores de perfil especializado o con instituciones especialaizdas en el tema  </t>
  </si>
  <si>
    <t>Desarrollo Observatorio de Salud Pública del Departamento de Cundinamarca</t>
  </si>
  <si>
    <t>Desarrollo Guias de Manejo Clinico Integral del Departamento de Cundinamarca</t>
  </si>
  <si>
    <t>Diseño</t>
  </si>
  <si>
    <t>Estraucturación Proyecto</t>
  </si>
  <si>
    <t>Consolidacion Información-Conformación Red de Investigadores</t>
  </si>
  <si>
    <t>Fortalecimiento a las Instituciones del Sector Salud del Departamento</t>
  </si>
  <si>
    <t xml:space="preserve">Transferir los recursos en la proporción expuesta en las normas a COLCIENCIAS </t>
  </si>
  <si>
    <t xml:space="preserve">Elaborar el Acto Administrativo (Resolución) como soporte técnico. </t>
  </si>
  <si>
    <t>Transferencia de Recursos Financieros.</t>
  </si>
  <si>
    <t>Implementación, integración, custodia y desarrrollo de las herramientas técnicas, científicas, de actualizacion y aplcación conforme a la normatividad.</t>
  </si>
  <si>
    <t>Contratar una firma con el conocimiento e idoneidad en Gestión Documental.</t>
  </si>
  <si>
    <t>Asignación de recursos y apoyo  financiero a los Hospitales  que conforman la red publica de prestadores de servicios de salud en el Departamento de Cundinamarca.</t>
  </si>
  <si>
    <t>Convenios de desempeño.</t>
  </si>
  <si>
    <t>FORTALECIMIENTO A LAS INSTITUCIONES PRESTADORAS DE SERVICIOS DE SALUD DE LA RED PUBLICA  Y  A LA SECRETARIA DE SALUD DEL DEPARTAMENTO DE CUNDINAMARCA</t>
  </si>
  <si>
    <t>IMPLEMENTACION DE POLITICAS DE DESARROLLO DE ADMINISTRACION EN EL SECTOR SALUD DEL DEPARTAMENTO DE CUNDINAMARCA</t>
  </si>
  <si>
    <t>Ejercer la Interventoría en los términos de Ley sobre el desarrollo, propósito, finalidad  y ejecución del presente contrato.</t>
  </si>
  <si>
    <t>Contratar la intereventoría con una persona jurídica que cuente con un equipo conformado por economistas, abogados, contadores, ingenieros industriales, Profesionales del área de la salud y técnicos.</t>
  </si>
  <si>
    <t>Actividades posteriores e inherentes a la liquidación de las ESEs Departamentales.</t>
  </si>
  <si>
    <t>Saneamiento de Aportes Patronales y recuperación de excedentes, Saneamiento y Recuperación de Cartera, Pago nómina y prestaciones sociales de la Planta Transitoria hasta que los funcionarios sean incluidos en la nómina de pensionados del Seguro Social, Pago de los pasivos contingentes de los demandantes, cuando el fallo lo indique.Organización, custodia y administración de los archivos de las ESE liquidadas.</t>
  </si>
  <si>
    <t>FORTALECIMIENTO  A LAS INSTITUCIONES DEL SECTOR SALUD DEL DEPARTAMENTO DE CUNDINAMARCA</t>
  </si>
  <si>
    <t>Elaborar el Acto Administrativo (Resolución) como soporte técnico.</t>
  </si>
  <si>
    <t>Trasnferir los recursos asignados conforme a la norma.</t>
  </si>
  <si>
    <t>Transferencia  de recursos financieros al  Fondo de Pasivos Pensionales del Departamento de Cundinamarca</t>
  </si>
  <si>
    <t>Fortalecimiento del Sistema Obligatorio de Garantìa de Calidad en las instituciones de la red Publica de Cundinamarca</t>
  </si>
  <si>
    <t>10% de las IPS públicas</t>
  </si>
  <si>
    <t>1.  Realizar 5 acompañamientos diagnostico sobre grado de avance en el cumplimiento del Sistema Obligatorio de Garantía de la Calidad en la red pública y seguimiento a la implementación de sus planes de mejoramiento</t>
  </si>
  <si>
    <t>Instrumento e instructivo de aplicación, recurso humano del grupo de garantia de calidad</t>
  </si>
  <si>
    <t>2 IPS públicas con acompañamiento diagnostico realizado</t>
  </si>
  <si>
    <t>3 IPS públicas con acompañamiento diagnostico realizado y           5 IPS con Planes de Mejoramiento en Implementación</t>
  </si>
  <si>
    <t>1                                                IPS pública con otorgamiento del premio Departamental</t>
  </si>
  <si>
    <t>1. Diseñar, implementar  Premio Departamental al Mejoramiento Continuo de la Calidad  y otorgar el reconocimiento a 1 IPS pública</t>
  </si>
  <si>
    <t>Guía de postulación, condiciones logisticas y tecnicas para otorgar el premio Cundinamarques al mejoramiento y transferir los recursos economicos a la institución ganadora de la versión 2012, capacitación para recurso humano de las IPS seleccionadas.</t>
  </si>
  <si>
    <t>IPS seleccionadas y en capacitación</t>
  </si>
  <si>
    <t>Premio otorgado a 1 IPS pública</t>
  </si>
  <si>
    <t xml:space="preserve">2. Capacitar recurso humano de las IPS de la red públca seleccionadas a versión 2012 del premio. </t>
  </si>
  <si>
    <t>Estudios previos, postulaciones, criterios de selección</t>
  </si>
  <si>
    <t>Diplomados de acreditación contratados</t>
  </si>
  <si>
    <t>Recurso humano capacitado</t>
  </si>
  <si>
    <t xml:space="preserve"> 3.    Realizar evaluación externa y seguimiento a implementación de planes de mejoramiento. </t>
  </si>
  <si>
    <t>Estudios previos realizados</t>
  </si>
  <si>
    <t>Evaluación externa y seguimiento a planes ejecutada</t>
  </si>
  <si>
    <t>4. Formular y desarrollar Plan de Capacitación para las IPS públicas y privadas para fortalecer el ciclo de preparación para la acreditación.</t>
  </si>
  <si>
    <t>Plan de Capacitación, fichas técnicas de capacitación</t>
  </si>
  <si>
    <t>Plan de Capacitación elaborado</t>
  </si>
  <si>
    <t>Foro Departamental de acreditación ejecutado</t>
  </si>
  <si>
    <t>10%                                                                     de las IPS públicas de baja complejidad con mejoras en capacidad tecnológica y cientifica</t>
  </si>
  <si>
    <t xml:space="preserve">1. Realizar 1 estudio sobre el estado de cumplimiento de las condiciones de habilitación de centros, puestos de salud y hospitales de 1er nivel.
</t>
  </si>
  <si>
    <t>Estudios previos de dotación, infraestructura, requerimientos presentados por los Hospitales</t>
  </si>
  <si>
    <t>Solicitudes efectuadas, analizadas y consolidadas</t>
  </si>
  <si>
    <t>Estudio realizado</t>
  </si>
  <si>
    <t xml:space="preserve"> 2. Dotar de equipos médicos, biomédicos y adecuar la infraestructura de los recursos en las diferentes modalidades y complejidades para dar cumplimiento a las normas legales y  al estudio sobre las condiciones tecnico cientificas  del Sistema Unico de  Habilitación.</t>
  </si>
  <si>
    <t>Convenios interadministrativos</t>
  </si>
  <si>
    <t>Estudios Previos realizados</t>
  </si>
  <si>
    <t xml:space="preserve">Dotación adquirida </t>
  </si>
  <si>
    <t xml:space="preserve"> 3. Gestionar la contratación de la interventoria sobre la asignación/ejecución de recursos para dotar y/o adecuar la infraestructura.</t>
  </si>
  <si>
    <t>Estudios previos</t>
  </si>
  <si>
    <t>Interventoria contratada</t>
  </si>
  <si>
    <t xml:space="preserve"> 4. Contratar dos profesionales especializados en auditoria y/o garantía de la calidad  para el proceso de inscripción y registro en el sistema único de habilitación.                                                     </t>
  </si>
  <si>
    <t>Recurso humano contratado para proceso de inscripción y registro</t>
  </si>
  <si>
    <t>Recurso Humano contratado</t>
  </si>
  <si>
    <t>5. Realizar revisión del 100% del soporte documental para la habilitación,   y  del Programa de Auditoria para el Mejoramiento de la Calidad- PAMEC.</t>
  </si>
  <si>
    <t>Actas de revisión, expedientes de prestadores</t>
  </si>
  <si>
    <t>Soporte documental revisado</t>
  </si>
  <si>
    <t xml:space="preserve">6. Formular e implementar el Programa de Capacitación Continuada para prestadores  públicos y privados sobre los componentes obligatorios de sistema.                        </t>
  </si>
  <si>
    <t>Plan Formulado</t>
  </si>
  <si>
    <t>Plan ejecutado</t>
  </si>
  <si>
    <t xml:space="preserve">7. Entregar 100% Distintivos de Habilitación solicitados por demanda y recibir devoluciones de distintivos y mantener actualizada la base de datos correspondiente.
</t>
  </si>
  <si>
    <t>Distintivos entregados por Ministerio, Base de Datos, Actas</t>
  </si>
  <si>
    <t>Distintivos entregados y cargados</t>
  </si>
  <si>
    <t xml:space="preserve">8. Realizar el proceso de inscripción de los Grupos Interdisciplinarios de Medicina Laboral de las EPS  y reportarlos al Ministerio de Salud 
</t>
  </si>
  <si>
    <t>Bases de datos, comuniciaciones emitidas</t>
  </si>
  <si>
    <t>Reporte efectuado al Ministerio</t>
  </si>
  <si>
    <t xml:space="preserve">9. Realizar el procedimiento para la expedición del 100% de los carnets de protección radiológica,  licencias de prestación de servicios de salud ocupacional y licencias de funcionamiento de equipos de rayos x y equipos de radiación ionizante, gestionar la adquisición del equipo pertinentes y los insumos requeridos.             </t>
  </si>
  <si>
    <t>Estudios Previos, Actos Administrativos, Expedientes con solicitudes.</t>
  </si>
  <si>
    <t>Carnets y Licencias otorgados, equipo adquirido</t>
  </si>
  <si>
    <t>Carnets y Licencias otorgados, estudios previos realizados</t>
  </si>
  <si>
    <t>1. Priorizar intervenciones y formular 1 plan de trabajo para brindar asesoria y asistencia técnica a la red de prestadores de servicios de salud de acuerdo con los resultados del acompañamiento diagnostico y la implementación del premio Departamental al Mejoramiento Continuo de la Calidad.</t>
  </si>
  <si>
    <t>Guía metodológica de asesoria y asistencia técnica, recurso humano del grupo de garantia de la calidad, condiciones logisticas requeridas</t>
  </si>
  <si>
    <t>Guía metodológica validada</t>
  </si>
  <si>
    <t>Intervenciones priorizadas y planes de trabajo formulados para siguiente vigencia.</t>
  </si>
  <si>
    <t>1. Realizar 1 estudio para la conformación, definición de roles e implementación de la red de Telesalud:  telemedicina y teleeducación de acuerdo con el mapa de conectividad del Departamento .</t>
  </si>
  <si>
    <t>Persona Juridica con experiencia en el desarrollo de redes de telemedicina, estudio previo para definición de la red de Telesalud: telemedicina y teleeducación continuada</t>
  </si>
  <si>
    <t>Acercamiento a IPS con modelos de Telemedicina y Teleeducación implementados</t>
  </si>
  <si>
    <t>Estudio para la conformación de la red de Telesalud: telemedicina y teleeducación continuada elaborado.</t>
  </si>
  <si>
    <t>Estudio Reorganización y rediseño de la oferta de las Empresas Sociales del Estado que integran la red pública del Departamento de Cundinamarca</t>
  </si>
  <si>
    <t xml:space="preserve">Contratar dos profesionales con perfiles administrativo y financiero y del área de la salud </t>
  </si>
  <si>
    <t>Celebrar un convenio de Desempeño para el proceso ajuste</t>
  </si>
  <si>
    <t>Proceso de interventoría a los convenios de Desempeño para la reorganización institucional</t>
  </si>
  <si>
    <t>Contratar una interventoría</t>
  </si>
  <si>
    <t>Gerentes elegidos por concurso de méritos</t>
  </si>
  <si>
    <t>Suscribir Convenios con las Empresas Sociales del Estado</t>
  </si>
  <si>
    <t xml:space="preserve">Estudio de Reorganización de la red pública departamental de prestación de servicios </t>
  </si>
  <si>
    <t>contratar un estudio con una persona jurídica</t>
  </si>
  <si>
    <t>Interventoría al Estudio de Reorganización de la red pública departamental de prestación de servicios</t>
  </si>
  <si>
    <t>Contratar una interventoría con una personería jurídica</t>
  </si>
  <si>
    <t xml:space="preserve">Asitencia técnica en la implementación de un sistema de costos </t>
  </si>
  <si>
    <t>Contratar un profesional de las ciencias económicas</t>
  </si>
  <si>
    <t xml:space="preserve">Fortalecer la gestión institucional en los procesos de información gerencial, oferta-demanada, costos, mercadeo y negociación en salud en las IPS que conforman la red departamental </t>
  </si>
  <si>
    <t xml:space="preserve">Contratar con  una universidad el proceso de fortalecimiento de la gestión institucional </t>
  </si>
  <si>
    <t>IMPLEMENTACION DE UN SISTEMA DE INFORMACION PARA LA SECRETARIA DE SALUD DE CUNDINAMARCA</t>
  </si>
  <si>
    <t>Contratar  Mano de Obra calificada y no calificada</t>
  </si>
  <si>
    <t>Actualización equipos  de computo la SSC</t>
  </si>
  <si>
    <t xml:space="preserve"> Adquisición de  equipos de computo.
</t>
  </si>
  <si>
    <t xml:space="preserve">Mantener  el  servicio de conectividad en el CRUE, Laboratorio de Salud Püblica, la Secretaría de Salud y  el Almacén </t>
  </si>
  <si>
    <t>Contratación del servicio de telecomunicaciones para garantizar la conectividad del CRUE, Laboratorio de Salud Püblica, la Secretaría de Salud, el Almacén de la Secretaría de Salud, incluido el servicio de red inalambrica en el CRUE y el Laboratorio de Salud Pública.</t>
  </si>
  <si>
    <t>Reposición de equipos móviles a cargo de la Dirección de Vigilancia y Control</t>
  </si>
  <si>
    <t>Adquisición de 24 equipos móviles  de captura de información.</t>
  </si>
  <si>
    <t>Contratar la realizacion estudio para actualizaciòn del pasivo pensional de las ESE del Departamento</t>
  </si>
  <si>
    <t>Levantamiento  de información y diagnostico del software  existene en la SSC</t>
  </si>
  <si>
    <t>IMPLEMENTACION DE TECNOLOGIAS DE INFORMACION Y LA COMUNICACION PARA EL FORTALECIMIENTO DE LA RED HOSPITALARIA  PUBLICA DE CUNDINAMARCA</t>
  </si>
  <si>
    <t xml:space="preserve">Adquirir computadores, servidores, impresoras, cableado estructurado </t>
  </si>
  <si>
    <t xml:space="preserve">Instalacion de equipos </t>
  </si>
  <si>
    <t>Contratación  de Mano de Obra</t>
  </si>
  <si>
    <t>Dotar a la  red hospitalaria pública de Cundinamarca de un sistema integrado de informacion, incluyendo la Historia Clínica Unica Electrónica</t>
  </si>
  <si>
    <t>Adquirir la Historia Clinica Unficada Electronica y actualizar el sistema integrado de informacion de la red hospitalaria Pública del Departamento de Cundinamarca.</t>
  </si>
  <si>
    <t>Puesta en producción del Sistema de Información.</t>
  </si>
  <si>
    <t>Contratación  del Soporte, Mantenimiento y Actualización del Sistema de Información de la Red Hospitalaria del Departamento</t>
  </si>
  <si>
    <t>Transferencia de recursos financieros al Tribunal de ética médica, odontológica y de enfermería</t>
  </si>
  <si>
    <t>30%
 (4 Profesionales Especializados)</t>
  </si>
  <si>
    <t xml:space="preserve"> FORTALECIMIENTO DE LA GESTIÓN DE LA PLANEACIÓN ESTRATÉGICA Y ANÁLISIS DE POLÍTICAS PÚBLICAS EN EL DEPARTAMENTO DE CUNDINAMARCA</t>
  </si>
  <si>
    <t>IMPLEMENTACIÓN DE LAS POLITICAS DE DESARROLLO DE ADMINISTRACION EN EL SECTOR SALUD DEL DEPARTAMENTO DE CUNDINAMARCA</t>
  </si>
  <si>
    <t>Implementación del modelo de gestión en salud para las familias forjadoras de sociedad en  el departamento de Cundinamarca</t>
  </si>
  <si>
    <t>Implementación del modelo de gestión en salud para la primera infancia en  el departamento de Cundinamarca</t>
  </si>
  <si>
    <t xml:space="preserve">Realizar gestión,  asistencia técnica,  seguimiento  y evaluación del PAI  en lo relacionado con el PIC   transitorio - El Plan Decenal de Salud Pública  y  el Plan Obligatorio de Salud (POS) al 100%.  </t>
  </si>
  <si>
    <t>Talento Humano</t>
  </si>
  <si>
    <t>Realizar dos Reuniones  Departamentales  para realizar  Evaluación  y Programación   del PAI con participación del 100% de los  municipios.</t>
  </si>
  <si>
    <t>Prestacion de Servicios</t>
  </si>
  <si>
    <t>Monitoreos Rápidos de Cobertura de Vacunación.</t>
  </si>
  <si>
    <t>Convenio</t>
  </si>
  <si>
    <t xml:space="preserve">Capacitar y actualizar en  normas técnicas de  vacunación y red de frio  al talento humano de aseguradores y prestadores de red pública y privada  de 29 municipios. </t>
  </si>
  <si>
    <t>Mantenimiento  preventivo y correctivo de la red de frio departamental incluye combustible y mantenimiento de la planta eléctrica por un periodo de 12 meses.</t>
  </si>
  <si>
    <t>Mantenimiento</t>
  </si>
  <si>
    <t>Adquisición de equipos de red  de frío  para  IPS Públicas del departamento de Cundinamarca.</t>
  </si>
  <si>
    <t>Compras</t>
  </si>
  <si>
    <t>Fortalecer la vigilancia a la red de frio,  entrega  y seguimiento a la utilización de insumo.</t>
  </si>
  <si>
    <t xml:space="preserve">Adquisición de insumos para realizar  4 jornadas de vacunación y programas de intensificación. </t>
  </si>
  <si>
    <t>Servicio de transporte de insumos PAI  para realizar 4 viajes anuales.</t>
  </si>
  <si>
    <t>Fortalecer el sistema de información  Departamental del PAI Departamental.</t>
  </si>
  <si>
    <t xml:space="preserve">Adquisición de vacunas de hepatitis A, Variela y Neumococo. </t>
  </si>
  <si>
    <t>Asistencia técnica al 100% de municipios  para el fortalecimiento de las competencias de equipos de salud de IPS, EPS y municipios y los procesos de atención  para la atención integral de la gestante y recién nacido con enfoque de riesgo.</t>
  </si>
  <si>
    <t>Fortalecimiento de las competencias de equipos de Atención Primaria a nivel Comunitario para el apoyo a la estrategia de Maternidad Segura en los 116 municipios.</t>
  </si>
  <si>
    <t>Procesamiento,  gestión de la información y seguimiento de eventos para la línea de política de Maternidad Segura.</t>
  </si>
  <si>
    <t>Acciones de concurrencia en salud sexual y reproductiva mediante actividades de promoción y prevención.</t>
  </si>
  <si>
    <t>Implementar la estrategia de atención integral a mujeres gestantes y menores de 6 años con desnutrición severa, global y aguda</t>
  </si>
  <si>
    <t>Creación de la Red Departamental de Bancos de Leche humana.</t>
  </si>
  <si>
    <t>Apoyar la implementación de salas de lactancia materna en los hospitales, empresas e instituciones  del departamento, mediante promoción, capacitación en consejería y extracción manual de leche humana.</t>
  </si>
  <si>
    <t>Apoyar la acreditación de las Instituciones Amigas de la mujer y la Infancia con enfoque Integral IAMI del departamento</t>
  </si>
  <si>
    <t>Asistencia técnica a los 116 municipios, las IPS de la Red Departamental y EPS  para la implementación de la Estrategia de Atención Integral.</t>
  </si>
  <si>
    <t xml:space="preserve">Mantener actualizado el sistema de monitoreo de la situación de salud de la Infancia (Indicadores Procuraduría ) e indicadores de gestión y resultado de la estrategia AIEPI. </t>
  </si>
  <si>
    <t xml:space="preserve">Adquisición de Oxímetros e Inhalocamaras para el fortalecimiento de la atención de la Enfermedad Respiratoria Aguda. </t>
  </si>
  <si>
    <t>Desarrollo de habilidades y capacidades para el inicio parejo de la vida</t>
  </si>
  <si>
    <t xml:space="preserve">Promover   hábitos higiénicos de salud bucal como rutina de cuidado diario como parte integral  de  un programa  de E stilos de vida Saludable 
</t>
  </si>
  <si>
    <t>Concurrir departamentalmente municipios de categoria 4, 5 y 6 mediante sesiones de actividad fisica como estilo de vida saludable.</t>
  </si>
  <si>
    <t>Desarrollar acciones ludicopedagogicas de promoción de la alimentación saludables en escuela calidad de vida, a docentes, estudiantes y comunidad educativa.</t>
  </si>
  <si>
    <t>Implementacion de instituciones educativas libres de humo</t>
  </si>
  <si>
    <t>Adquiri material educativo para el proyecto educativo institucional en las tematicas de salud  publica escolar</t>
  </si>
  <si>
    <t xml:space="preserve">Brindar asistencia tecnica y verificar el cumplimiento de la Norma Técnica de atención  de protección específica  en salud bucal en los servicios odontologicos habilitados   en el Departamento  de Cundinamarca. </t>
  </si>
  <si>
    <t>Promocion del trabajo intersectorial para el cumplimiento del plan departamental de erradicacion del trabajo infantil.</t>
  </si>
  <si>
    <t>Campaña de movilización social: radio, impresos, audiovisuales y actividades ludicopedagógicas como estrategia de apoyo a las dimensiones en Salud Pública.</t>
  </si>
  <si>
    <t xml:space="preserve">Desarrollar estrategias de fomento de la salud ocupacional y planes de emergencia en colegios calidad de vida. </t>
  </si>
  <si>
    <t>Talento humano</t>
  </si>
  <si>
    <t xml:space="preserve">Cancelación Pasivo exigible </t>
  </si>
  <si>
    <t>Pasivo Exigible</t>
  </si>
  <si>
    <t>Concurrir departamentalmente  los municipios categorias 4, 5 y 6 a través mediante sesiones  de actividad fisica como estilo de vida saludable</t>
  </si>
  <si>
    <t xml:space="preserve">Desarrollar acciones  sobre prevencion y cesacion del consumo de tabaco en los servicios amigables para adolescentes en el departamento </t>
  </si>
  <si>
    <t xml:space="preserve">Desarrollar estrategias de desestimulo del trabajo infantil y protección  del adolescente trabajador y fomento de la salud ocupacional </t>
  </si>
  <si>
    <t xml:space="preserve">Difundir y vigilar el cumplimiento de la norma tecnica de atención y protección específica  en salud bucal en los servicios habilitados   en el dpto de cudinamarca  </t>
  </si>
  <si>
    <t>Intervenir 42 municipios  en la promoción e implementación  de acciones para la  promoción,  prevención y  control de riesgos ocupacionales, a fin de lograr  entornos laborales.</t>
  </si>
  <si>
    <t>Implementar el programa de atención integral en prevención y regulación de la fecundidad.</t>
  </si>
  <si>
    <t>Concurrir departamentalmente los municipios categoria  4,5 y 6 mediante sesiones de actividad física como estilo de vida saludable.</t>
  </si>
  <si>
    <t>Desarrollar  acciones de sensibilización  sobre  el MATONEO a educadores, padres de familia  e integrantes de   las Redes municipales de prevención de la Violencia y el abuso sexual</t>
  </si>
  <si>
    <t>Desarrollar acciones de prevencion del consumo de alcohol y otras sustancias psicoactivas, mediante la implementación y seguimiento del programa PACTOS PRO LA VIDA " SABER BEBER SABER VIVIR"  en 20 municipios del Departamento</t>
  </si>
  <si>
    <t>Realizar concurrencia departamental  en seguridad alimentaria y nutricional, a  través de  acciones de promoción  de la lactancia materna,  y alimentación saludable,  en desarrollo de la estrategia  colegios calidad de vida</t>
  </si>
  <si>
    <t xml:space="preserve">Realizar apoyo a la gestion tecnica y administrativa de la prioridad de Salud Mental mediante el desarrollo de acciones de asistencia tecnica, seguimiento, evaluacion y capacitacion </t>
  </si>
  <si>
    <t>Fortalecimiento del Talento Humano responsable de la atención en IPS, EPS y municipios,  mediantela  difusión y promoción de las Políticas Públicas en Salud, Modelos de Atención, Normas Técnicas y Guías de Atención Integral para el Binomio Madre Hijo.</t>
  </si>
  <si>
    <t>Implementación del modelo de gestión en salud para la  infancia en  el departamento de Cundinamarca</t>
  </si>
  <si>
    <t xml:space="preserve">Acciones de Prevencion de los riesgos </t>
  </si>
  <si>
    <t>SPC296136</t>
  </si>
  <si>
    <t xml:space="preserve">
Acciones de prevencion de los riesgos.</t>
  </si>
  <si>
    <t xml:space="preserve">Implementación del modelo de gestión en salud para la adolescencia y juventud en  el departamento de Cundinamarca </t>
  </si>
  <si>
    <t>SPC296137</t>
  </si>
  <si>
    <t>Acciones de prevencion de los riesgos.</t>
  </si>
  <si>
    <t xml:space="preserve">Sistematizar la información correspondiente a los casos de violencia intrafamiliar, abuso sexual, consumo de sustancias  psicoactivas y suicidio reportados por las redes provenientes de los 116 municipios y elaborar diagnostico de esta problemática en el departamento  </t>
  </si>
  <si>
    <t xml:space="preserve">Implementación del modelo de gestión en salud para adultos y adultas en  el departamento de Cundinamarca </t>
  </si>
  <si>
    <t>SPC296138</t>
  </si>
  <si>
    <t>Seguimiento y evaluación al cumplimiento municipal de la normatividad   relacionadas con cánceres asociados  a SSR (Cérvix, Seno y Próstata) y la calidad de las intervenciones  cuando aplique; determinando análisis situacional  y perfil epidemiológico de las IPS de la Red Pública, EPS Subsidiadas, Contributivas y Administraciones Locales en los casos que aplique.</t>
  </si>
  <si>
    <t>Fortalecimiento de la gestión del programa de cancer de cuello uterino, seno y próstata a nivel central en el contexto de las lineas de acción definidad por la Política Nacional y Departamental en salud sexual y reproductiva.</t>
  </si>
  <si>
    <t xml:space="preserve">Realizar talleres en detección temprana de cánceres, dirigido a profesionales de la Salud del Departamento </t>
  </si>
  <si>
    <t xml:space="preserve">Apoyar la gestión para la implentación del Plan de Seguridad Alimentaria y Nutricional en el Departamento </t>
  </si>
  <si>
    <t xml:space="preserve">Concurrir Departamentalmente 15 municipios categoria IV, V y VI mediante sesiones de actividad física como estilo de vida saludable </t>
  </si>
  <si>
    <t>Promover   hábitos higiénicos de salud bucal como rutina de cuidado diario como parte integral  de  un programa  de EVS. Comunitario</t>
  </si>
  <si>
    <t>Acompañamiento en la Implementación en 13 Municipios las Líneas de Política de Salud Laboral en población Adulta, con énfasis en: 1. Deberes y Derechos poblaciòn trabajadora, 2. Estilos de vida y trabajo saludables, 3. Dialogo Social y Trabajo en Redes; 4. Fortalecimiento de la capacidad tècnica e institucional entorno a la Salud Laboral y ocupacional.</t>
  </si>
  <si>
    <t xml:space="preserve">Asesoria y/o Asistencia tecnica a los 116 municipíos  en promoción de la salud y prevención del accidente y  enfermedad a causa del trabajo que beneficie al adulto trabajador del Departamento. </t>
  </si>
  <si>
    <t xml:space="preserve">Estrategias para el fomento de la calidad en la atencion en salud de accidentes y enfermedades a causa del trabajo, con cubrimiento de 30 IPS publicas del Departamento </t>
  </si>
  <si>
    <t>Adquisición de equipos de computo para el fortalecimiento del programa de salud laboral  y SISO</t>
  </si>
  <si>
    <t>Desarrolar un evento: Etapa de Alistamiento para la Creación Sala Situacional de Condiciones de Salud y Trabajo relacionados con el Sector Minero, Cultivos y Fumigación de Cultivos, Producción Panelera, Servicios  e Industria y Comercio, dentro de la Estructura del Observatorio Social de la Gobernación de Cundinamarca</t>
  </si>
  <si>
    <t>Difundir y vigilar el cumplimiento de la Norma Tecnica de Atención y Protección Específica  en Salud Bucal en los Servicios habilitados   en el Dpto de Cunidnamarca</t>
  </si>
  <si>
    <t xml:space="preserve">Implementación del modelo de gestión en salud para la vejez en  el departamento de Cundinamarca </t>
  </si>
  <si>
    <t>SPC296139</t>
  </si>
  <si>
    <t>Conformar  y  desarrollar grupos de adultos mayores   como  gestores en salud , participativos, incluyentes,  para la Promoción de hábitos y estilos de vida saludables, Promoción y garantía de los derechos humanos, protección social integral y el envejecimiento activo.</t>
  </si>
  <si>
    <t>Concurrir  con programas de actividad física en los municipios categoria 4,5 y 6 en los municipios del departamento.</t>
  </si>
  <si>
    <t xml:space="preserve">Realizar  acciones lúdico pedagocicas de promocion de la alimentacion   saludable en poblacion mayor  a nivel comunitario en los municipios del Departamento </t>
  </si>
  <si>
    <t xml:space="preserve">Realizar Vigilancia y seguimiento a las acciones de Promoción y Prevención  de la Enfermedades Crónicas no Transmisbles en las IPSs del Departamento  </t>
  </si>
  <si>
    <t>Promover  hábitos higiénicos de salud bucal como rutina de cuidado diario como parte integral  de  un programa  de Estilo de vida saludable.</t>
  </si>
  <si>
    <t>Difundir y vigilar el cumplimiento de la Norma Técnica de atención y protección específica  en salud bucal en los servicios odontologicos habilitados   en el Departamento de Cundinamarca.</t>
  </si>
  <si>
    <t>Caracterización sociodemográfica y de salud  la poblaciòn de adultos mayores de 60 años del departamento y apoyo al desarrollo de las acciones de  fortalecimeimto de la politica de vejez del departamento.</t>
  </si>
  <si>
    <t>SPC296140</t>
  </si>
  <si>
    <t xml:space="preserve">Mantener actualizado el sistema de  monitoreo e información de los programas de control de Tuberculosis y lepra a nivel central  </t>
  </si>
  <si>
    <t xml:space="preserve">Apoyo a la gestión del programa en epidemiologia </t>
  </si>
  <si>
    <t xml:space="preserve">Capacitación y actualización a los  Equipos de Salud de EPS,  IPS de la Red Departamental (Médicos, Enfermeras, Bacteriólogas y Técnicos y Auxiliares), profesionales y técnicos de Entes Territoriales en los programas de Control de Tuberculosis y Lepra para fortalecimiento de los procesos de búsqueda de Sintomáticos, normas técnicas, asesoría especializada a Equipos de Salud para manejo de casos especiales. </t>
  </si>
  <si>
    <t xml:space="preserve">Realizar asistencia técnica al 100% de las IPS, EPS  y municipios  en manejo de los programas de control de  tuberculosis y lepra incluye  la asesoría, el seguimiento a la estrategia DOTS/TAES y promover la movilizacion social en los muncipios del </t>
  </si>
  <si>
    <t xml:space="preserve">Fortalecer la calidad y oportunidad en el diagnostico en el 100% de laboratorios de la Red Departamental </t>
  </si>
  <si>
    <t>Jornadas de actualización en prevención y control del VIH/Sida- asesoria pre y pos prueba,  ITS.</t>
  </si>
  <si>
    <t>Adquisición de insumos para pruebas rápidas convencionales para la prevención del VIH/Sida.</t>
  </si>
  <si>
    <t>Actividades de promoción y prevención a la población en condición de discapacidad e inclusión, rehabilitación laboral acertada y rehabilitación basada en comunidad</t>
  </si>
  <si>
    <t xml:space="preserve">Centros de vida sensorial </t>
  </si>
  <si>
    <t>Seminario de rehabilitación basado en comunidad para la población en condición de discapacidad</t>
  </si>
  <si>
    <t xml:space="preserve"> Ayudas tecnicas no contempladas en el POS  para personas en condición de  discapacidad</t>
  </si>
  <si>
    <t xml:space="preserve">Realizar los informes del ministerio de protección social del 100% de la información suministrada de los  municipios priorizados para las E.T.V </t>
  </si>
  <si>
    <t xml:space="preserve">Realizar Identificación  de las especies de Aedes enviadas por los auxiliares y evaluar la concordancia entomologica de tal manera que cada vez se realice la identificacion con mayor calidad </t>
  </si>
  <si>
    <t xml:space="preserve">Realizar captura de material entomologico en 250 viviendas. </t>
  </si>
  <si>
    <t xml:space="preserve">Mantenimiento de Equipos de fumigacion  </t>
  </si>
  <si>
    <t>Acciones de gestion integral para el desarrollo operativo y funcional del plan</t>
  </si>
  <si>
    <t xml:space="preserve">* Asesorar a los 116 municipios para la formulación del Plan Municipal de Salud transitorio y decenal 2.012.
* Participar con todas las Prioridades en salud Pública en la retroalimentación efectuada en cumplimiento de la revisión de los PTS y los anexos 1, 2, 3 y 4 de la Resolución 425 de 2.008.   * Realizar seguimiento y evaluación a las acciones efectuadas por los 116 municipios en cumplimiento del desarrollo de los PTS .  * Verificar el cumplimiento de metas e indicadores en salud pública del Plan Territorial de Salud .Consolidar y semaforizar las acciones de salud pública realizadas por los 116 municipios.   
* Tabular, sistematizar y elaborar los informes correspondientes.  </t>
  </si>
  <si>
    <t>Manejar  bases de datos, sistematizar y elaborar  reportes según necesidades de  información de la Dirección de Salud Pública.</t>
  </si>
  <si>
    <t xml:space="preserve">Apoyar los procesos que garantizan la ejecución, seguimiento y evaluación del Plan de Salud de Intervenciones Colectivas, así como de la Gestión en Salud Pública para el desarrollo operativo y funcional del Plan Departamental.                                                                                                                          </t>
  </si>
  <si>
    <t>Capacitacion en temas de interes en salud pública, dirida a coordinadores PIC, funcionarios de alcaldías, IPS t nivel central con el fin de fortalecer el talento humano que desarrolla aciones de salud pública en el departamento.</t>
  </si>
  <si>
    <t>Apoyar la Gestión departamental, relacionada con el programa "Detección de riesgo en el ámbito familiar" fortalecer el talento humano en los municipios priorizados, recepcionar, digitar y procesar la información de dicho programa proveniente de los 116 municipios priorizados.</t>
  </si>
  <si>
    <t>Realizar movilizaciòn social en temas de interes en Salud Publica y  asistencia técnica y acompañamiento a los municipios para promover la realización de Audiencias Públicas de Rendición de Cuentas a la comunidad</t>
  </si>
  <si>
    <t xml:space="preserve">Apoyar en la administración, implementación y capacitación  del software del área de fortalecimiento a las EPS  presentes en el Departamento de Cundinamarca de las acciones de Promoción y Prevención  </t>
  </si>
  <si>
    <t>Dirección de Salud Pública/Martha Ines Camargo Garzón</t>
  </si>
  <si>
    <t>Dirección de Salud Pública/Lucia Yaneth Prada Poveda</t>
  </si>
  <si>
    <t>lyprada@cundinamarca.gov.co</t>
  </si>
  <si>
    <t>Maria Cristina Henao Ortiz</t>
  </si>
  <si>
    <t>mchenao@cundinamarca.gov.co</t>
  </si>
  <si>
    <t>Martha Ines Camargo Garzón</t>
  </si>
  <si>
    <t>Dirección de Salud Pública/Maria Cristina Henao Ortiz</t>
  </si>
  <si>
    <t>Dirección de Salud Pública/Sonia Maritza Castillo Cubillos</t>
  </si>
  <si>
    <t>scastillo@cundinamrca.gov.co</t>
  </si>
  <si>
    <t>Implementación del modelo de gestión en promoción y prevención para victimas del conflicto armado con garantía de derechos y poblaciones vulnerables en el departamento de Cundinamarca</t>
  </si>
  <si>
    <t>SPC296141</t>
  </si>
  <si>
    <t>Actividades de promoción y prevención en vacunación, Salud sexual y reproductiva y salud mental  a las personas víctimas del conflicto armado identificadas.</t>
  </si>
  <si>
    <t>Dirección de Salud Pública/Maria del Carmen Ahumada Forero</t>
  </si>
  <si>
    <t xml:space="preserve">Realizar asistencia técnica al 100% delas IPS de mediana y alta complejidad y 100% de municipios para profesionales de enfermería en la implementación del plan  estratégico y modelo de gestión programatico para la prevención y control de VIH/Sida, como  para apoyo a la  gestión del plan de prevención y control del VIH/Sida.  </t>
  </si>
  <si>
    <t>Dirección de Salud Pública/Sandra Patricia Martinez Ruiz</t>
  </si>
  <si>
    <t>Dirección de Salud Pública/Nohora Nelcy Moreno Quicazán</t>
  </si>
  <si>
    <t>Dirección de Salud Pública/Martha Lucia Herrera Machado</t>
  </si>
  <si>
    <t>mlherrera@cundinamarca.gov.co</t>
  </si>
  <si>
    <t>Dirección de Salud Pública/Consuelo Garcia Vanegas</t>
  </si>
  <si>
    <t>cgarcia@cundinamarca.gov.co</t>
  </si>
  <si>
    <t>nmoreno@cundinamarca.gov.co</t>
  </si>
  <si>
    <t>Dirección de Salud Pública/Olga Lucia Chavarro Rozo</t>
  </si>
  <si>
    <t>olchavarro@cundinamarca.gov.co</t>
  </si>
  <si>
    <t>Dirección de Salud Pública/Jose Fernando Sanchez Ortiz</t>
  </si>
  <si>
    <t>jfsanchez@cundinamarca.gov.co</t>
  </si>
  <si>
    <t xml:space="preserve">Realizar  asistencias técnicas, capacitación, seguimiento,  evaluación externa del desempeño, control de calidad, confirmación de casos y en el cumplimiento de vigilancia  entomológica por laboratorio y en campo , para el  Fortalecimiento de la red de laboratorios clínicos, Laboratorios de  toma de muestra,  laboratorios de  citologías, Laboratorios de aguas y de alimentos, bancos de sangre, unidades trasfusionales en las instituciones públicas y privadas presentes en el departamento de Cundinamarca en  los diferentes  programas para el apoyo de la vigilancia sanitaria. </t>
  </si>
  <si>
    <t xml:space="preserve"> Adquirir reactivos, insumos y consumibles para realizar los analisis de muestras que se recepcionen en el laboratorio de salud pública.Adquirir la última versión en español de los  Métodos Oficiales de Análisis de la AOAC y Métodos Estándar para el Análisis de Aguas.</t>
  </si>
  <si>
    <t>Adquirir tecnologia requerida para el mejoramiento y  calidad de los procesos realizados en el Laboratorio de Salud Pública encaminados a la acreditación del mismo.</t>
  </si>
  <si>
    <t xml:space="preserve"> Actualizar el software del Equipo Milkoscan FT 120 del área Fisicoquímica del Laboratorio de Salud Pública de Cundinamarca, así: Módulo de Aseguramiento de la Calidad, Módulo de Aplicaciones, Calibración mejorada de leches, Calibración de productos lácteos fementados/yogurt, Calibración de Fórmulas Infantiles y Calibración de Jugos y Mieles</t>
  </si>
  <si>
    <t>Adquirir Software para la automatización de los procesos del Laboratorio.</t>
  </si>
  <si>
    <t>Adquisición de equipos de cómputo  y redes para el fortalecimiento tecnológico del laboratorio de salud pública, con la finalidad de optimizar la calidad y oportunidad en  los resultados a la población del departamento de Cundinamarca.</t>
  </si>
  <si>
    <t>Adquisición e Instalación de un sistema de ventilación mecanica   para el mejoramiento de la calidad del aire en el Laboratorio de Salud Pública, con el fin de dar cumplimiento a los requerimientos de los entes de vigilancia.</t>
  </si>
  <si>
    <t>Realización de pruebas diagnósticas para el manejo de contingencias: brotes, epidemias  y complementariedad  con el  Instituto Nacional de Salud-INS.</t>
  </si>
  <si>
    <t>Realizar mantenimiento preventivo y correctivo a equipos del laboratorio. Realizar calibracion y/o calificación de equipos e instrumentos del laboratorio.</t>
  </si>
  <si>
    <t>Adquirir  programas de control de calidad.</t>
  </si>
  <si>
    <t>Realizar la recolección, transporte, tratamiento y disposición final de residuos peligrosos que se generan en el Laboratorio de Salud Pública del Departamento de Cundinamarca</t>
  </si>
  <si>
    <t>Realizar el estudio de vertimientos  del Laboratorio de Salud Pública con el fin de dar cumplimiento a los requerimientos de los entes de vigilancia.</t>
  </si>
  <si>
    <t>Diseño y realización del aviso publicitario del Laboratorio de Salud Pública con el fin de dar cumplimiento a los requerimientos de la Secretaria Distrital del Medio Ambiente.</t>
  </si>
  <si>
    <t>Diseño y realización de la señalización del Laboratorio de Salud Pública con el fin de dar cumplimiento a los requerimientos de los entes de vigilancia.</t>
  </si>
  <si>
    <t>Adqusición e instalación de luz ultravioleta para el area de siembras en microbiologia de alimentos</t>
  </si>
  <si>
    <t>°Implementar un sistema de control de plagas con crronograma y registros que demuestren que evidencien su funcionamiento.</t>
  </si>
  <si>
    <t xml:space="preserve">Prestacion de Servicios               </t>
  </si>
  <si>
    <t>Adquirir la última versión en español de los  Métodos Oficiales de Análisis de la AOAC y Métodos Estándar para el Análisis de Aguas.</t>
  </si>
  <si>
    <t>Realizar un taller mensual para el manejo de eventos de interes en salud publica dirigido a minimo 10 laboratorios que presenten discordancia y problemas tècnicos</t>
  </si>
  <si>
    <t>Realizar Cuatro (4)Talleres regionales sobre fidelizacion de donantes, medicina transfusional, control da calidad en bancos de sangre e inmunohematologia dirigido a profesionales y auxiliares de los seis (6) bancos de sangre y 29 servicios de transfusiòn</t>
  </si>
  <si>
    <t>Desarrollar un (1) proyecto de investigación con apoyo de una institución de investigación y/o académica en temas de interes  en salud pública</t>
  </si>
  <si>
    <t>Realizar vacunación a 194624 caninos y felinos  de los 104 municipios de responsabilidad departamental de acuerdo a programación mensual</t>
  </si>
  <si>
    <t>Realizar el diligenciamiento mensual de reportes SV1 de las acciones ejecutadas de control de rabia animal en cada uno de los 104  municipios de responsabilidad departamental.</t>
  </si>
  <si>
    <t>Realizar actualización del censo de la población canina y felina en los 104 municipios de responsabilidad departamental</t>
  </si>
  <si>
    <t>Prestacion de servicios</t>
  </si>
  <si>
    <t>Control de 400 caninos callejeros sin dueño conocido en los municipios de responsabilidad departamental aplicando los lineamientos  de Prevención y Control de Zoonosis</t>
  </si>
  <si>
    <t>Seguimiento epidemiológico  a 2200 caninos y felinos causantes de agresión que se presenten en los 104 municipios de responsabilidad departamental.</t>
  </si>
  <si>
    <t>Realizar  1 jornada de educación sanitaria a  los estudiantes de los grados 4o y 5o de primaria de los   2537 establecimientos educativos en la tenencia responsable de mascotas y manejo del accidendente por animal agresor.</t>
  </si>
  <si>
    <t>Realizar 1120 actividades  relacionadas con  el apoyo a la inspección, vigilancia y control de los  factores de riesgo  que afectan la salud  en los componentes aire, agua y suelo de  industrias contaminantes; inspección a cuencas hidrográficas, levantamiento  mapas de riesgo,   inspección infraestructura acueductos para determinación de IRABA y BPSp,  análisis de resultados  del monitoreo y cálculo de IRCA, notificación alcaldes y prestadores,   análisis de información de buenas practicas de operación, IRCA e IRABA para expedición certificación de calidad, toma de muestras,  atención de emergencias, quejas, acciones judiciales y educación en agua potable.</t>
  </si>
  <si>
    <t>Realizar la sistematización  y  elaboración de  reportes e informes de la información  generada de la intervención ambiental  de los  104 municipios de responsabilidad departamental  por un período de 10 meses</t>
  </si>
  <si>
    <t>Realizar 129 visitas de IVC a 65 a disposición final de residuos sólidos municipales</t>
  </si>
  <si>
    <t>Realizar 520 visitas de IVC a 284 sujetos que expenden y almacenan plaguicidas</t>
  </si>
  <si>
    <t>Realizar  1581 visitas de IVC a 1581 fincas informales</t>
  </si>
  <si>
    <t>Realizar 1 taller de educación sanitaria  a los estudiantes de los grados 4o y  5o. de primaria en el uso y manejo de plaguicidas de los 2537  estabecimientos educativos  urbanos y rurales de los 104 municipios .</t>
  </si>
  <si>
    <t>Realizar 8763 visitas de inspección, vigilancia y control sanitario a   2921 establecimientos de preparación de alimentos  (restaurantes, asaderos, piqueteaderos, cafeterías, panaderias, heladerias, casetas estacionarias, etc.) y el  mismo número de controles masivos en los establecimientos.</t>
  </si>
  <si>
    <t>Realizar  204  visitas de inspección a 102 expendios estacionarios de leche cruda.</t>
  </si>
  <si>
    <t>Realizar 3729 análisis de  calidad de leche cruda a 339 expendios estacionarios y móviles.</t>
  </si>
  <si>
    <t xml:space="preserve">Realizar el diligenciamiento de 1144 consolidados de los de análisis  de calidad  leche cruda realizados. </t>
  </si>
  <si>
    <t>Realizar 12527 visitas de inspección, vigilancia y control sanitario a  4196 establecimientos de comercialización de alimentos (expendios de carne, productos cárnicos sin procesar, supermercados, tiendas mayoristas, tiendas, bodegas, expendiosy/o bodegas lácteos  y realizar el control masivo de los mismos.</t>
  </si>
  <si>
    <t xml:space="preserve">Toma de 794 muestras aleatorias de leche higienizada (34 municipios);  derivados lácteos ( 45 municipios);   panela (104 municipios);  agua potable tratada envasada (57 municipios);  sal para consumo humano (45 municipios);  derviados cárnicos ( 33 municipios); restaurantes escolares ( 3 municipios). </t>
  </si>
  <si>
    <t>Realizar 5246  visitas de inspección, vigilancia y control sanitario a 2623 restaurantes escolares urbanos y rurales  y  el control masivo de alimentos.</t>
  </si>
  <si>
    <t>Realizar el diligenciamiento de   1144 instrumentos consolidados  del control masivo de alimentos  de los 104 municipios.</t>
  </si>
  <si>
    <t>Realizar 679 visitas de inspección, vigilancia y control sanitario a 679 vehículos transportadores de alimentos.</t>
  </si>
  <si>
    <t>Realizar 1444  visitas de inspección, vigilancia y control sanitario a  722 establecimientos exclusivos de comercialización de  bebidas alcohólicas</t>
  </si>
  <si>
    <t xml:space="preserve">Realizar 7942 controles masivos de bebidas alcohólicas  en   722 expendios exclusivos de licor.   </t>
  </si>
  <si>
    <t xml:space="preserve">Diligenciamiento de   1067 instrumentos de consolidados de control de bebidas alcohólicas.   </t>
  </si>
  <si>
    <t>Realizar 360 actividades de seguimiento  y evaluación a la calidad de leche cruda  y leche cruda enfriada que se expenda,  evaluación y seguimiento a  acciones operativas municipios con énfasis en el componente alimentos y bebidas alcohólicas.</t>
  </si>
  <si>
    <t>Realizar la sistematización de la custodia de formatos de actas sin diligenciar así como de los diligenciados y de las acciones ejecutadas dentro del programa de seguridad alimentaria-restaurantes escolares , por un período de  10 meses</t>
  </si>
  <si>
    <t>Realizar la sistematización, elaboración de reportes e informes de vigilancia y control  de alimentos para el consumo humano provenientes de los 116 municipios del departamento, por un período de 10 meses.</t>
  </si>
  <si>
    <t>Seguimiento a la  vigilancia y control y  capacitación  a Transportadores de carne, expendedores  de carne   y  manipuladores de carne lista para el consumo en cumplimiento de los lineamientos  técnicos para el fortalecimento de las actividades de inspección.</t>
  </si>
  <si>
    <t>Mantenimiento preventivo y correctrivo del parque automotor asignado a la Dirección de Salud Pública.</t>
  </si>
  <si>
    <t>Realizar 13920 visitas de inspección, vigilancia y control  sanitaria a 8911 establecimientos especiales  y comerciales.</t>
  </si>
  <si>
    <t>Elaboración de censo sanitario de sujetos susceptibles de inspección, vigilancia y control sanitario</t>
  </si>
  <si>
    <t>Realizar 160 actividades de  apoyo  en la  inspección, vigilancia y control a establecimientos especiales de alta complejidad, evaluación  y  seguimiento a acciones operativas  nivel municipal tanto en terreno como documental por un período de 8  meses.</t>
  </si>
  <si>
    <t>Diligenciamiento de  1144 informes de IVC</t>
  </si>
  <si>
    <t xml:space="preserve">Realizar  226  tomas de muestra de agua de piscinas públicas </t>
  </si>
  <si>
    <t>Realizar 1884 tomas de muestra de agua potable para consumo humano en los  104 municipios de responsbilidad departamental de acuerdo con la programación establecida  en cumplimiento de la Resolución 2115 de 2007</t>
  </si>
  <si>
    <t>Mantenimiento preventivo y correctIvo de equipos de medición de pH y Cloro Residual in situ</t>
  </si>
  <si>
    <t xml:space="preserve">Mantenimiento </t>
  </si>
  <si>
    <t>Dirección de Salud Pública/Dennis Hernandez</t>
  </si>
  <si>
    <t>dennis.hernandez@cundinamarca.gov.co</t>
  </si>
  <si>
    <t xml:space="preserve">SALUD PUBLICA </t>
  </si>
  <si>
    <t>Recepcionar y digitar a nivel  Departamental la informacion de los eventos de Vigilancia con  el fin de contar con información confiable y oportuna para la toma de decisiones y mantener actualizadas las bases de datos relacionadas con TBC, Hepattitis Ay otros eventos de interes en salud pública, asi como mantener un inventario de equipos del programa de ETV y un kárdex actualizado de insumos de malation, deltametrina y caotrine, asi como el MESS.</t>
  </si>
  <si>
    <t>Realizar actualizacion permanente de las bases de datos de datos del SIVIGILA, verificando la calidad y concordancia del archivo plano Vs notificación telefonica y envio semanalmente de la notificación al INS, asi como capacitacion y actualizacion al personal encragado de la vigilancia en salud de los municpios que lo requieran sobre SIVIGILA 2012, acciones de vigilancia en salud y normatizacion vigente, resaltando la importancia de la notificacion oportuna y los archivos planos.</t>
  </si>
  <si>
    <t xml:space="preserve">Realizar 40 talleres municipales involucrando a las UPGD con el fin de sensibilizarlos y capacitarlos en el diligenciamiento y envio oportuno de las ESTADISTICAS VITALES (NACIDO VIVO Y DEFUNCIONES) y promover la creación del comite de E.V con el fin de que se realice la precrítica antes de enviarlos al departamento, igualmente sensibilizarlos sobre la implementacion del nuevo sistema ON-LINE y ademas capacitarlos  sobre la importancia que tien el COVE para el analisis de la situacion de salud y la toma de desiciones. </t>
  </si>
  <si>
    <t>Recepcionar y digitar a nivel  Departamental la informacion de los eventos de Vigilancia con  el fin de contar con información confiable y oportuna para la toma de decisiones y mantener actualizadas las bases de datos relacionadas con mortalidad materna e infantil y otros eventos de interes en salud pública, asi como mantener un stock adecuado y un kárdex actualizado de vacunas antirrábicas, medicamentos de leishmania y medicamentos de malaria.</t>
  </si>
  <si>
    <t xml:space="preserve">Fortalecer las actividades de capacitación y actualización del recurso humano de las UPGD en IRA, ESI- IRAG, con especial énfasis en la vigilancia centinela, aplicación, seguimiento de protocolos e implementación y funcionamiento de las salas de atención de ERA. Asi como la capacidad de vigilancia y respuesta de los entes territoriales para el monitoreo y seguimiento de las IRA, ESI – IRAG, </t>
  </si>
  <si>
    <t xml:space="preserve">Realizar asesoría seguimiento y asistencia técnica por parte de los epidemiólogos departamentales a los municipios y UPGD de su provincia en vigilancia epidemiológica  y estadisticas vitales </t>
  </si>
  <si>
    <t>Realizar por parte de los Epidemiólogos asignados a la provincia seguimiento evaluación y asesoría con el fin de fortalecer el proyecto de vigilancia en el 100% de los municipios  bajo su juridiccion .</t>
  </si>
  <si>
    <t>Buscar que se realicen minimo 6 COVES a nivel municipal y logar que los municipios que aun no han institucionalizado el COVE Municipal, mediante  acto administrativo lo creen.</t>
  </si>
  <si>
    <t xml:space="preserve">Realizar auditoria minimo una vez al año por parte de los epidemiologos Departamentales y profesionales provinciales a través de la participación  en un COVE por municipio de su provincia, con el fin de observar su ejecucion  y dar las recomendaciones pertinentes, de tal manera que su desarrollo sea cada vez mejor. </t>
  </si>
  <si>
    <t>Lograr que el 100% de los municipios envien Actas de COVE ya que de esta manera se garantiza el desarrollo de la actividad.</t>
  </si>
  <si>
    <t>Realizar por parte del los epidemiologos Departamentales y profesionales provinciales minimo 1 busquedad activa institucional con el fin de evaluar la calidad de la información presentada..</t>
  </si>
  <si>
    <t xml:space="preserve">Realizar asesoria seguimiento y asistencia tecnica por parte de los profesionales  provinciales  a los municipios y UPGD restantes de sus provincia en BAI, BAC Y Monitoreo Rapido de coberturas con el fin de evaluar su desarrollo </t>
  </si>
  <si>
    <t>Participar activa y oportunamente en las investigaciones de brotes y o epidemias  que se presenten en los municipios de las provincias asignadas  profesiionales provinciales.</t>
  </si>
  <si>
    <t>Participar activa y oportunamente en las investigaciones de campo de eventos de vigilancia que de acuerdo a protocolo de manejo  lo requieran por parte de los  profesionales  provinciales.</t>
  </si>
  <si>
    <t xml:space="preserve">Realizar seguimiento a los pacientes que se encuentran en tratamiento con el  fin de evaluar la adherencia y el cumplimiento de estos por parte de los profesionales  provinciales (VIH-TBC-LEPRA - LEISHMANIA - SIFILIS GESTACIONAL Y MALARIA) </t>
  </si>
  <si>
    <t xml:space="preserve">Fortalecer el programa VEO </t>
  </si>
  <si>
    <t>Realizar precritica  de los certificados de estadisticas vitales al igual que revision asesoria y asistencia tecnica a los municipios  en la elaboracion y presentacion del perfil epidemiologico</t>
  </si>
  <si>
    <t xml:space="preserve">Realizar unidad de análisis de los casos compatibles con el fin de confirmar o descartar el evento por parte de los  epidemiologos departamentales. </t>
  </si>
  <si>
    <t>Realizar trimestralmente el análisis y evaluacion de los eventos a su cargo con el fin de enviar oportunamente el informe al INS  por parte de los epidemiologos departamentales y profesionales provinciales.</t>
  </si>
  <si>
    <t>Promover y participar en los comites de análisis de mortalidad perinatal , IRA -EDA  y DENGUE que se presenten en los municipios de las provincias asignads a los profesionales provinciales y epidemiologos Departamentales.</t>
  </si>
  <si>
    <t xml:space="preserve">Fortalecer el seguimiento de las Estadisticas vitales ON LINE a través de la contratacion de un médico/enfermera/bacteriológo para desarrollar actividades de vigilancia epidemiológica en la provincia de Soacha. </t>
  </si>
  <si>
    <t>Compra de impresora multifuncional, 10 juegos de Toner y 7 equipos de cómputo para fortalecer la oficina de Epidemiología</t>
  </si>
  <si>
    <t>Realizar 11 capacitaciones  para fortalecer el Programa veo para la vigilancia de Organofosforados y carbamatos</t>
  </si>
  <si>
    <t xml:space="preserve">Capacitacion </t>
  </si>
  <si>
    <t>Adquisicion de Equipos para fortalecer el Programa veo para la vigilancia de Organofosforados y carbamatos</t>
  </si>
  <si>
    <t>Realizar actividades de apoyo en el  Programa veo para la vigilancia de Organofosforados y carbamatos</t>
  </si>
  <si>
    <t>Adquisicion de Insumos para Fortalecer el Programa veo para la vigilancia de Organofosforados y carbamatos</t>
  </si>
  <si>
    <t>Insumos</t>
  </si>
  <si>
    <t>Martha Sofia Noriega de la Hoz</t>
  </si>
  <si>
    <t>martha.noriega@cundinamrca.gov.co</t>
  </si>
  <si>
    <t>Lograr la sostenibilidad financiera de las Instituciones de salud que conforman la red pública del Departamento de Cundinamarca y apoyar a la dirección administrativa y financiera en la realización de actividades de carácter administrativo</t>
  </si>
  <si>
    <t>Contratos Prestación de servicios.</t>
  </si>
  <si>
    <t>FORTALECIMIENTO Y MEJORAMIENTO DE LA GESTION  FINANCIERA  E INSTITUCIONAL DE LA EPS'S CONVIDA</t>
  </si>
  <si>
    <t>FORTALECER LA INSTITUCIONALIDAD DE LAS  EMPRESAS PROMOTORAS DE SALUD SUBSIDIADA DEL DEPARTAMENTO DE CUNDINAMARCA PARA GARANTIZAR LA PRESTACION DE LOS SERVICIOS DE SALUD.</t>
  </si>
  <si>
    <t>Suscribir Convenios de Desempeño. De acuerdo a los recursos trasladados por la Secretaría  de Hacienda.</t>
  </si>
  <si>
    <t>Implementacion  de la red de telesalud (Telemedicina y Teleducaciòn) en el Departamento de cundinamarca</t>
  </si>
  <si>
    <t>cierre 2012</t>
  </si>
  <si>
    <t>% de cumplimiento</t>
  </si>
  <si>
    <t>observaciones</t>
  </si>
  <si>
    <t>Observaciones</t>
  </si>
  <si>
    <t>Cierre 2012</t>
  </si>
  <si>
    <t xml:space="preserve">Realizar indice pre jornada en 112 municipios y recoleccion de larvas identificadolas hasta genero, enviarlas oportunamente al departamento.  Realizar indice post  jornada en los municipios y enviar informe oportunamente.       </t>
  </si>
  <si>
    <t>Fortalecer el programa permanente y de intensificación de vacunación  de acuerdo a los lineamientos de min salud.</t>
  </si>
  <si>
    <t>Optimizar la gestión de prestación servicios a la población del departamento de Cundinamarca, mediante la adquisición, instalación y puesta en funcionamiento  de equipos tecnológicos.</t>
  </si>
  <si>
    <t xml:space="preserve">Fortalecer la Implementación de la estrategia IAMI integral, el programa canguro y la alimentación de l lactante y el niño en los hospitales  del departamento. </t>
  </si>
  <si>
    <t>concurrencia prevención del suicidio y matoneo,  implementación de planes de emergencia en salud ocupacional,  y caracterización de entornos saludables en el marco de escuelas saludable</t>
  </si>
  <si>
    <t xml:space="preserve">Promover   hábitos higiénicos de salud bucal como rutina de cuidado diario como parte integral  de  un programa  de E estilos de vida Saludable </t>
  </si>
  <si>
    <t>Realizar concurrencia para el desarrollo de actividades relacionadas con salud sexual y reproductiva en adolescentes.</t>
  </si>
  <si>
    <t>Realizar acciones de promoción de la salud y fomentos de estilos de vida saludable, mediante el fortalecimiento de habilidades para a vida en la población joven de la provincia de almeidas del departamento.</t>
  </si>
  <si>
    <t>Concurrencia para estrategias de fomento a la detección temprana y seguimiento del cáncer.</t>
  </si>
  <si>
    <t>Aunar esfuerzos entre la secretaria de desarrollo social y la secretaria de salud para Levantar una línea de base sobre el estado y condiciones de la población adulta mayor en el Departamento de Cundinamarca, que permita  obtener información relevante para la formulación y diseño de políticas, programas y proyectos, que permitan la atención de esta población en función de sus necesidades y expectativas</t>
  </si>
  <si>
    <t xml:space="preserve">Realizar identificación de mycobacterium tuberculosis por ADA, capacitaciones a bacteriólogas del Departamento en lectura de baciloscopias y manejar los cultivos de OK. </t>
  </si>
  <si>
    <t>Adquirir insumos y equipos de laboratorio de diagnostico de tuberculosis y lepra para apoyar la red pública y el laboratorio de Salud pública del Departamento</t>
  </si>
  <si>
    <t>Realizar acciones de BAI y BAC en las instituciones de salud, alcaldías y organizaciones comunitarias  para aumentar la detección y la curación en tuberculosis,  reducir el estigma en la comunidad y el seguimiento directo a pacientes  en los 116 municipios mediante el apoyo a  técnicos y profesionales.</t>
  </si>
  <si>
    <t>Adecuación del proceso de gestión de medicamentos en equipos e insumos</t>
  </si>
  <si>
    <t>Seminario de normatividad a la población victima del conflicto armado con garantía de derechos.</t>
  </si>
  <si>
    <t xml:space="preserve">Otras actividades de promoción y prevención para acciones de  salud publica  para la población victima del desplazamiento. </t>
  </si>
  <si>
    <t>Aunar esfuerzos  humanos, materiales y financieros entre la secretaria de desarrollo social y la secretaria de salud  para realizar asistencia técnica e intervención psicosocial y terapéutica para fortalecer los centros de vida sensorial, atención a redes de apoyo (familias, docentes y comunidad) y conformación de comités técnicos de discapacidad departamental y municipal en el marco del programa familias forjadoras de sociedad subprograma discapacidad.</t>
  </si>
  <si>
    <t xml:space="preserve"> Aunar esfuerzos técnicos, administrativos, financieros  entre la para la implementación de estrategias de inclusión social y estabilización económica de personas con discapacidad a través de la estrategia de rehabilitación basada en comunidad (RBC) en el departamento de Cundinamarca.</t>
  </si>
  <si>
    <t>Aunar esfuerzos técnicos, administrativos, financieros  entre la Secretaria de Salud, la Secretaria de Desarrollo Social y la Fundación Teletón para la implementación de estrategias de inclusión social  de personas con discapacidad a través de la estrategia de celebración del día blanco.</t>
  </si>
  <si>
    <t>Realizar visitas a los 116 municipios, IPSs públicas y privadas a través de grupos interdisciplinarios en salud conformados con el propósito de brindar asistencia técnica, realizar seguimiento y evaluación en las diferentes Prioridades en Salud Pública, en la implementación de los Planes Municipales de Salud, el Fortalecimiento a la gestión de las EPS y EPSS del departamento.</t>
  </si>
  <si>
    <t xml:space="preserve"> Fortalecer la estrategia de Atención Primaria en el Departamento de Cundinamarca mediante la Implementación el análisis de situación en salud.</t>
  </si>
  <si>
    <t>Pago de conciliaciones y/o sentencias a favor de las  IPS Públicas del departamento, de las acciones realizadas según el acuerdo 229 de 2002</t>
  </si>
  <si>
    <t>Fortalecer el programa de enfermedades transmitidas por vectores con el fin de realizar control de vectores a través de actividades de fumigación cuando se requiera.</t>
  </si>
  <si>
    <t xml:space="preserve">Dar cumplimiento al articulo 2 de la Ley 1562 </t>
  </si>
  <si>
    <t>Realizar talleres de capacitación para el proyecto de IRA y ESI-IRAG.</t>
  </si>
  <si>
    <t>Fortalecer el desarrollo del Sistema de Vigilancia Epidemiológica de la Violencia intrafamiliar, el maltrato infantil y la violencia sexual -  SIVIM .</t>
  </si>
  <si>
    <t>Fortalecer el programa  de Vigilancia epidemiológica de Organofosforados y carbamatos en el sector de cultivos  con el desarrollo de actividades en campo de toma de muestras, fomento   en salud ocupacional y manejo seguro de plaguicidas a los trabajadores de este sector.</t>
  </si>
  <si>
    <t xml:space="preserve">Fortalecer el monitoreo  de la actividad de la acetilcolinesterasa  para prevenir la intoxicación severa con plaguicidas de la Vigilancia epidemiológica de Organofosforados y carbamatos, mediante la adquisición de reactivos e  insumos para el análisis de las  pruebas en sangre a los trabajadores del sector de cultivos </t>
  </si>
  <si>
    <t>Fortalecer el programa  de Vigilancia epidemiológica de Organofosforados y carbamatos, en el seguimiento a las acciones de prevención de intoxicación por plaguicidas.</t>
  </si>
  <si>
    <t>fortalecer la red de frío en elalmancenamiento del biológico antirrábico canino y felino, mediante el traslado del cuarto frío del antiguo Laboratorio de Salud Pública al Almacén de la Secretaría de Salud de Cundinamarca , incluyendo la  instalación y puesta en marcha.</t>
  </si>
  <si>
    <t>Fortalecer las acciones de inspección, vigilancia y control en el componente de zoonosis</t>
  </si>
  <si>
    <t>Fortalecimiento de la gestión administrativa en salud ambiental.</t>
  </si>
  <si>
    <t>Realizar 1884 tomas de muestra de agua potable para consumo humano en los  104 municipios de responsabilidad departamental de acuerdo con la programación establecida  en cumplimiento de la Resolución 2115 de 2007</t>
  </si>
  <si>
    <t xml:space="preserve">CUMPLIMIENTO </t>
  </si>
  <si>
    <t>Nodier  martin</t>
  </si>
  <si>
    <t>Carlos Arturo Maria Julio</t>
  </si>
  <si>
    <t>carlos.maria@cundinamarca.gov.co</t>
  </si>
  <si>
    <t>CUMPLIMIENTO</t>
  </si>
  <si>
    <t xml:space="preserve">Declarada desierta la subasta inversa para la adquisiciónde ambulancias,  los proponentes no cumplian los requisitos de la ficha tecnica.  </t>
  </si>
  <si>
    <t>0.5</t>
  </si>
  <si>
    <t>Se realizó la caracterización del proceso Promoción del Desarrollo de Salud el cual da linea a la caracterización de los subprocesos a definir misionales los cuales se tiene programados concluir el día 10 de enero; sin embargo se realizo el levantamiento de los procedimientos  correspondientes y teniendo en cuenta que el proceso inicio articulación y estandarización en el último trimestre de la vigencia el mapa de riesgos quedo programado para el mes de enero.</t>
  </si>
  <si>
    <t>Las 609 visitas a ptrestadores de disponibles en el sistema de informacion ONTRACK</t>
  </si>
  <si>
    <t>Las auditorias  realizadas a los 113 municipios se encuentran en PDF en archivo organizado en la Direccion de Vigilancia y Control</t>
  </si>
  <si>
    <t>Las 433 visitas de IVC realizadas a estabelicmientos faraceuticos se encuentran soportadas en actas e informes que reposan en medio magnetico en la Direccion de Vig y Control</t>
  </si>
  <si>
    <t>Se contrato el recurso humano para el lelvantamiento de información  para llevar a cabo el diagnostico del Software de la SSC</t>
  </si>
  <si>
    <t>Se llevo a cabo el 100% del proceso de adquisición, cumpliendo con una de las principales actividades del proyecto..</t>
  </si>
  <si>
    <t xml:space="preserve">HADWARE Y SOFTWARE 
Del proyecto “Implementación de Tecnologías  de Información  y  la Comunicación  para el Fortalecimiento de  la Red Hospitalaria  Publica de Cundinamarca". se ejecutaron actividades a través de inversiones con recursos del proyecto “Fortalecimiento a las Instituciones Prestadoras de Servicios De Salud De La Red Pública y a La Secretaria  de Salud del Departamento de Cundinamarca” SPC 296054 y el Proyecto "Mejoramiento y estímulos a la gestion financiera y administrativa de los Hospitales de Cundinamarca. Se Apalanco  finacieramnete  34 ESES  RED  HOSPITALARIA PUBLICA  de Cundinamarca.
</t>
  </si>
  <si>
    <t>Adquirir la infraestructura tecnologica necesaria (Hardware y Software)</t>
  </si>
  <si>
    <t>Implementar en la red hospitalaria publica de Cundinamarca un Sistema Integrado de Información incluido un Sistema de Informaciín Unificado.</t>
  </si>
  <si>
    <t>Brindar soporte y asistencia téncnica en la Modernización de las TICs de los Sistemas de Información.</t>
  </si>
  <si>
    <t>Del proyecto “IMPLEMENTACION DE TECNOLOGIAS DE INFORMACION Y LA COMUNICACION PARA EL FORTALECIMIENTO DE LA RED HOSPITALARIA  PUBLICA DE CUNDINAMARCA. se ejecutaron actividades a través de inversiones con recursos del proyecto “FORTALECIMIENTO A LAS INSTITUCIONES PRESTADORAS DE SERVICIOS DE SALUD DE LA RED PUBLICA Y A LA SECRETARIA DE SALUD DEL DEPARTAMENTO DE CUNDINAMARCA” SPC 296054, El cual se apalancó financieramente  a  42  ESES de la  Red Publica Hospitalaria de  Cundinamarca de 55</t>
  </si>
  <si>
    <t>Dotar de equipos Medicos y Biomedicos para la prestación de servicios bajo la modalidad de Telemedicina a las Instituciones remisoras y a los Centros de Referencia en el Estudio</t>
  </si>
  <si>
    <t xml:space="preserve">Se elaboraron los estudios previos y precontractuales del profesional de la salud y administrativo, no se suscribió el contrato . </t>
  </si>
  <si>
    <t xml:space="preserve">No se realizó nungún convenio por cuanto no se adelantó ningún proceso de ajuste, dado que las definición de las ESEs a reestructurar dependen de los resultados del estudio de reorganzación de la red.  </t>
  </si>
  <si>
    <t xml:space="preserve">Se realizaron los estudios previos y precontractuales, no se elaboró contrato. </t>
  </si>
  <si>
    <t>No se sucribió convenios por cuanto las juntas directivas responsables de la elección de gerentes no autorizaron a la Secretaría de Salud para realizar dicho proceso.</t>
  </si>
  <si>
    <t xml:space="preserve">Se celebró el contrato 608 de 2012 con la Universidad de Cundinamarca, para elaborar el estudio, con un plazo de ejecución de seis (6) meses. </t>
  </si>
  <si>
    <t xml:space="preserve">No se contrato el economista que iba apoyar el proceso de ajuste institucional, el cual en este año no se ejecuto dado que los hospitales a intervenir dependen de los resultados del estudio de redes. </t>
  </si>
  <si>
    <t xml:space="preserve">Se celebró contrato con la Fundación Universitaria de Ciencias de la Salud FUCS para la capacitación en  los procesos de información gerencial, oferta-demanda, costos, mercadeo y negociación en salud en las IPS que conforman la red departamental, el cual se ejecutó. </t>
  </si>
  <si>
    <t xml:space="preserve">Se llevaron a cabo visitas de acompañamiento diagnostico interrelacionadas con el esquema de mejoramiento continuo de la calidad y visitas de seguimiento a la implementación de planes de mejoramiento. </t>
  </si>
  <si>
    <t xml:space="preserve">4 IPS públicas con otorgamiento del reconocimiento concedido en el Premio Departamental de Calidad, Recurso Humano de las IPS públicas capacitado de acuerdo con plan de capacitación formulado, </t>
  </si>
  <si>
    <t>Se supero la meta al otorgar el premio a 4 instituciones en categorias: Oro, plata, bronce y Fuera de Concurso. Se cuenta con soporte documental del diseño del premio, convocatoria, capacitación del recurso humano a través de diplomado y del otorgamiento.</t>
  </si>
  <si>
    <t>10%</t>
  </si>
  <si>
    <t>100%</t>
  </si>
  <si>
    <t>Estudio realizado sobre el estado de cumplimiento de las condiciones de habilitación de centros, puestos de salud y hospitales de 1er nivel.</t>
  </si>
  <si>
    <t>Estudios previos realizados y convenios de asignación de recursos suscritos</t>
  </si>
  <si>
    <t>90%</t>
  </si>
  <si>
    <t>Se realizaron los estudios previos y la contratación se determino que se realizara en el primer trimestre de 2013.</t>
  </si>
  <si>
    <t>Se realizaron estudios previos para la contratación de dos profesionales.  Al termino del año la dirección administrativa informo que no se habia encontrado otro profesional que cumpliera el perfil. (Contrataron 1?)</t>
  </si>
  <si>
    <t>Se desarrollo la totalidad del plan, se cuenta con soporte documental del mismo.</t>
  </si>
  <si>
    <t>Se expidieron el 100% de carnets y licencias . Se llevo a cabo la elaboración de los estudios previos para la adquisición del equipo.</t>
  </si>
  <si>
    <t>Guia metodologica validada Se priorizaron las intervencionoes en la sub red occidente, el plan de trabajo se pospuso por falta de recurso humano, ante la renuncia de una funcionaria y el retiro de dos funcionarios por pensión.</t>
  </si>
  <si>
    <t>DIRECCIÓN</t>
  </si>
  <si>
    <t>CDP a tramitar</t>
  </si>
  <si>
    <t>CDP/Apropiación</t>
  </si>
  <si>
    <t>SALUD PÚBLICA</t>
  </si>
  <si>
    <t>IMPLEMENTACION DEL MODELO DE GESTION EN SALUD PARA LA PRIMERA INFANCIA EN  EL DEPARTAMENTO DE CUNDINAMARCA</t>
  </si>
  <si>
    <t>IMPLEMENTACION DEL MODELO DE GESTION EN SALUD PARA LA INFANCIA EN  EL DEPARTAMENTO DE CUNDINAMARCA</t>
  </si>
  <si>
    <t>IMPLEMENTACION DEL MODELO DE GESTION EN SALUD PARA LA ADOLESCENCIA Y JUVENTUD EN  EL DEPARTAMENTO DE CUNDINAMARCA</t>
  </si>
  <si>
    <t>IMPLEMENTACION DEL MODELO DE GESTION EN SALUD PARA ADULTOS Y ADULTAS EN  EL DEPARTAMENTO DE CUNDINAMARCA</t>
  </si>
  <si>
    <t>IMPLEMENTACION DEL MODELO DE GESTION EN SALUD PARA LA VEJEZ EN  EL DEPARTAMENTO DE CUNDINAMARCA</t>
  </si>
  <si>
    <t>IMPLEMENTACION DEL MODELO DE GESTION EN SALUD PARA LAS FAMILIAS FORJADORAS DE SOCIEDAD EN  EL DEPARTAMENTO DE CUNDINAMARCA</t>
  </si>
  <si>
    <t>IMPLEMENTACION DEL MODELO DE GESTION EN PROMOCION Y PREVENCION PARA VICTIMAS DEL CONFLICTO ARMADO CON GARANTIA DE DERECHOS Y POBLACIONES VULNERABLES EN EL DEPARTAMENTO DE CUNDINAMARCA</t>
  </si>
  <si>
    <t xml:space="preserve">OFICINA ASESORA DE PARTICIPACION SOCIAL </t>
  </si>
  <si>
    <t>FORTALECIMIENTO DE LA PARTICIPACION Y EL CONTROL SOCIAL EN SALUD EN EL DEPARTAMENTO DE CUNDINAMARCA</t>
  </si>
  <si>
    <t>ASEGURAMIENTO</t>
  </si>
  <si>
    <t>FORTALECIMIENTO A LA GESTION PARA EL ACCESO  DE LA PRESTACION DE SERVICIOS DE SALUD  EN EL DEPARTAMENTO DE CUNDINAMARCA</t>
  </si>
  <si>
    <t>CRUE</t>
  </si>
  <si>
    <t>FORTALECIMIENTO DEL SISTEMA DE PREVENCION Y ATENCION DE URGENCIAS, EMERGENCIAS Y DESASTRES EN EL SECTOR SALUD DEL DEPARTAMNETO DE CUNDINAMARCA</t>
  </si>
  <si>
    <t>OFICINA ASESORA DE PLANEACIÓN SECTORIAL</t>
  </si>
  <si>
    <t>IMPLEMENTACIÓN DE UN SISTEMA INTEGRADO DE INFORMACION  EN LA  SECRETARIA DE SALUD DEL DEPARTAMENTO DE CUNDINAMARCA</t>
  </si>
  <si>
    <t>ADMINISTRATIVA Y FINANCIERA</t>
  </si>
  <si>
    <t>FORTALECIMIENTO A LAS INSTITUCIONES DEL SECTOR SALUD  DEL DEPARTAMENTO DE CUNDINAMARCA</t>
  </si>
  <si>
    <t>INSPECCIÓN VIGILANCIA Y CONTROL</t>
  </si>
  <si>
    <r>
      <t>FORTALECIMIENTO DEL PROGRAMA DE INSPECCION, VIGILANCIA Y CONTROL DE LA SECRETARIA DE SALUD DEL DEPARTAMENTO DE CUNDINAMARCA</t>
    </r>
    <r>
      <rPr>
        <sz val="10"/>
        <color indexed="8"/>
        <rFont val="Calibri"/>
        <family val="2"/>
      </rPr>
      <t xml:space="preserve">  </t>
    </r>
  </si>
  <si>
    <r>
      <t>FORTALECIMIENTO A LAS INSTITUCIONES PRESTADORAS DE SERVICIOS DE SALUD DE LA RED PUBLICA  Y  A LA SECRETARIA DE SALUD DEL DEPARTAMENTO DE CUNDINAMARCA</t>
    </r>
    <r>
      <rPr>
        <sz val="10"/>
        <color indexed="8"/>
        <rFont val="Calibri"/>
        <family val="2"/>
      </rPr>
      <t xml:space="preserve"> </t>
    </r>
  </si>
  <si>
    <t>MEJORAMIENTO DE LOS ESTANDARES DE CALIDAD EN EL ASEGURAMIENTO Y LA PRESTACION DE LOS SERVICIOS DE SALUD, DE LA POBLACION DEL DEPARTAMENTO DE CUNDINAMARCA</t>
  </si>
  <si>
    <t>DESARROLLO DE SERVICIOS</t>
  </si>
  <si>
    <r>
      <t>ESTUDIO REORGANIZACION Y REDISEÑO DE  LA OFERTA DE LAS EMPRESAS SOCIALES DEL ESTADO QUE INTEGRAN LA RED PUBLICA  DEL DEPARTAMENTO DE CUNDINAMARCA</t>
    </r>
    <r>
      <rPr>
        <sz val="10"/>
        <color indexed="8"/>
        <rFont val="Calibri"/>
        <family val="2"/>
      </rPr>
      <t xml:space="preserve"> </t>
    </r>
  </si>
  <si>
    <t>FORTALECIMIENTO DEL  SISTEMA OBLIGATORIO DE GARANTÍA DE LA CALIDAD EN  LAS INSTITUCIONES DE LA RED PÚBLICA   DEL DEPARTAMENTO DE CUNDINAMARCA</t>
  </si>
  <si>
    <t>FORTALECIMIENTO DE LA GESTIÓN DE LA PLANEACIÓN ESTRATÉGICA Y ANÁLISIS DE POLÍTICAS PÚBLICAS  EN EL DEPARTAMENTO DE CUNDINAMARCA</t>
  </si>
  <si>
    <t>SUBSIDIO AL ASEGURAMIENTO EN SALUD A LOS 116 MUNICIPIOS DEL DEPARTAMENTO DE CUNDINAMARCA</t>
  </si>
  <si>
    <t>CONVIDA</t>
  </si>
  <si>
    <t>FORTALECIMIENTO Y MEJORAMIENTO DE LA GESTION FINANCIERA  E INSTITUCIONAL DE LA EPS CONVIDA DEL DEPARTAMENTO DE CUNDINAMARCA</t>
  </si>
  <si>
    <t>IMPLEMENTACIÓN DE LA RED DE TELESALUD (TELEMEDICINA Y TELEEDUCACIÓN) EN EL DEPARTAMENTO DE CUNDINAMARCA</t>
  </si>
  <si>
    <t>Eje Programático</t>
  </si>
  <si>
    <t>APROPIACIÓN  2012</t>
  </si>
  <si>
    <t>INVERSIÓN 2012</t>
  </si>
  <si>
    <t>% EJECUCIÓN</t>
  </si>
  <si>
    <t>% CUMPLIMIENTO PESOS PORCENTUALES</t>
  </si>
  <si>
    <t>Aseguramiento</t>
  </si>
  <si>
    <t xml:space="preserve">Mejoramiento de la accesibilidad a los servicios de salud;  Mejoramiento de la calidad en la atención en salud; 
 Mejoramiento de la eficiencia en la prestación de servicios de salud y sostenibilidad financiera de las IPS públicas.
</t>
  </si>
  <si>
    <t>Fortalecimiento a la gestión  para el acceso de la prestación de servicios  de salud  a cargo del Departamento  a través de convenios  interadministrativos  de prestación de servicios  con IPS en los 116 municipios  del Departamento de Cundinamarca</t>
  </si>
  <si>
    <t>Gestionar el acceso a la prestación de servicios de salud al 100% de la población pobre no asegurada que demande las atenciones en salud y afiliada al régimen subsidiado en lo no cubierto por subsidios a la demanda del departamento</t>
  </si>
  <si>
    <t>1. Contratacion de 4 IPS de la red adscrita de acuerdo al portafolio de servicios para la poblacion pobre no asegurada que demande las atenciones en salud y afiliada al régimen subsidiado en lo no cubierto por subsidios a la demanda, incluye la PVCA</t>
  </si>
  <si>
    <t>Dra. Lilia María Calderón</t>
  </si>
  <si>
    <t>lilia.calderon@cundinamarca.gov.co</t>
  </si>
  <si>
    <t>Contratos realizados y en ejecución: ESE CHÍA, ESE EL COLEGIO, ESE GUADUAS y ESE VILLETA.</t>
  </si>
  <si>
    <t>2. Contratacion con la red no adscrita para complementar la oferta de los servicios de III y IV  nivel demandados por la poblacion pobre no asegurada que demande las atenciones en salud y afiliada al régimen subsidiado en lo no cubierto por subsidios a la demanda del Departamento,  incluye la PVCA</t>
  </si>
  <si>
    <t>Contratos realizados y en ejecución: HOSPITAL DE VILLAVICENCIO y ESE LA VICTORIA, HOSPITAL EL TUNAL Y HOSPITAL SANTA CLARA</t>
  </si>
  <si>
    <t>3. Provisionar en el presupuesto y tramitar en lo pertienente los recursos destinados al pago de cartera de vigencias anteriores de los servicios de Urgencias y por  Sentencias, Tutelas, Conciliaciones, Pasivos Exigibles.</t>
  </si>
  <si>
    <t>Recursos incorporados al Presupuesto según Resoluciones del Ministerio de Salud y PS y el Decreto del Departamento (Ver Informe de Gestión 2012).</t>
  </si>
  <si>
    <t>4. Provisionar en el presupuesto  los recursos destinados al pago del 70% los servicios prestados por urgencias en las vigencias actuales</t>
  </si>
  <si>
    <t>Se realizó el pago de cartera por vigencia actual por el valor indicado que corresponde al 40% aproximado de pago de cartera por servicios de urgencias. Ejecución Presupuestal año 2012.</t>
  </si>
  <si>
    <t>5, Continuar con el proceso de depuración de cartera (Recobros y otros)</t>
  </si>
  <si>
    <t>Se realizó el pago de cartera por recobros por el valor indicado. Ejecución Presupuestal año 2012.</t>
  </si>
  <si>
    <t>Mejoramiento de los estandares de calidad el aseguramiento  y la prestaciòn de los servicios de salud de la poblaciòn del Departamento de Cundinamarca</t>
  </si>
  <si>
    <t>Implementar la asistencia técnica en el marco de la atención del sistema general de seguridad social en salud en el 50% de los municipios y las demás empresas administradoras de planes de beneficios</t>
  </si>
  <si>
    <t>1. Seguimiento al 80% de la contratación de la Red adscrita y no adscrita para la prestación de los servicios de salud de la población a su cargo en los procedimientos de  auditoria de cuentas médicas, interventoría y liquidación de contratos, seguimiento y control al procedimiento financiero y cartera.</t>
  </si>
  <si>
    <t>Se contrataron y capacitaron, según el plan de contratación 2012, nueve (9) pesonas para realizar actividades de apoyo a la gestión de la DAS.</t>
  </si>
  <si>
    <t xml:space="preserve">2. Auditoria de calidad al 10% de las IPS/ESE contratadas en el PAMEC y los registros individuales de prestación de serivicios de salud (RIPS). </t>
  </si>
  <si>
    <t>3. Seguimiento y control al 90% de las solicitudes, quejas, derechos de petición, atención al usuario y al 100% de las tutelas, fallos y desacatos dirigidos a la Dirección de Aseguramiento en Salud por la población a su cargo, incluyendo las poblaciones especiales del departamento.</t>
  </si>
  <si>
    <t>2. Atender, dar respuesta, hacer seguimiento y control al 100% de las solicitudes, quejas, derechos de petición, tutelas, fallos y desacatos que se presenten dirigidos a la Dirección de Aseguramiento en Salud.</t>
  </si>
  <si>
    <t>Documentos de solicitudes, quejas, derechos de petición, tutelas, fallos y desacatos archivados en la Dirección de Aseguramiento en Salud.</t>
  </si>
  <si>
    <t>3. Realizar una capacitación dirigida a los municipios, IPS y EPSS con relación al seguimiento de los procesos propios del Aseguramiento  y de la prestación de servicios de salud</t>
  </si>
  <si>
    <t>Dra. Lucero Hernández</t>
  </si>
  <si>
    <t>lucero.hernandez@cundinamarca.gov.co</t>
  </si>
  <si>
    <t>Listados de asistencia que reposan en la Dirección de Aseguramiento en Salud y Documentos de la convocaroria (Circular 057 de 2012 de la Secretaria de Salud), (Resultados Decreto 1080 de 2012 / Resultado Flujo de Recursos / Cronograma Seguimiento a Procesos, Mejoramiento en los Estándares de Calidad en el Aseguramiento y la Prestación, y Aseguramiento de las Poblaciones Especiales) archivados en la Dirección de Aseguramiento en Salud.</t>
  </si>
  <si>
    <t>3. Asistencia técnica al 30% de los municipios acerca de los procesos propios del aseguramiento</t>
  </si>
  <si>
    <t>Dr. Floresmiro Benavides</t>
  </si>
  <si>
    <t>floresmiro.benavides@cundinamraca.gov.co</t>
  </si>
  <si>
    <t>Listados de asistencia que reposan en la Dirección de Aseguramiento en Salud.</t>
  </si>
  <si>
    <t xml:space="preserve">3.- Evaluar las compras efectivas de las IPS a través del reporte de la Base de Datos del SISMED </t>
  </si>
  <si>
    <t>Se Contrato de una (1) persona con el perfil para apoyar el manejo de la base de datos del Sismed.</t>
  </si>
  <si>
    <t xml:space="preserve">Vigilancia y control del aseguramiento   Mejoramiento de la calidad en la atención en salud; 
 Mejoramiento de la eficiencia en la prestación de servicios de salud y sostenibilidad financiera de las IPS públicas
</t>
  </si>
  <si>
    <t>Monitorear en el 60% de las empresas administradoras de planes de beneficio la calidad de la prestación de los servicios de salud a la población asegurada</t>
  </si>
  <si>
    <t>1. Seguimiento a la Red Prestadora de Servicios de Salud de las EPS Subsidiadas del Departamento</t>
  </si>
  <si>
    <t>Nueve (9) de las diez (10) EPSS atendieron solicitud de inforamción sobre red contratada con lo cual se analizó suficiencia de red de dichas entidades.</t>
  </si>
  <si>
    <t xml:space="preserve">2. Acompañamiento al 30% de los municipios en el proceso de depuracion de base de datos en cumplimiento de la normatividad vigente y cargue mes a mes en la BDUA de las novedades que reportan los municipios y las EPSS. </t>
  </si>
  <si>
    <t>Oficio SDAS 1093 de 2012 y planilla de asistencia técnica.</t>
  </si>
  <si>
    <t xml:space="preserve">Identificación y priorización de la población a afiliar;
</t>
  </si>
  <si>
    <t xml:space="preserve">Implementar la estrategia "Cundinamarca Asegurada y Saludable" en los 116 municipios  IMPLEMENTAR LA ESTRATEGIA “CUNDINAMARCA ASEGURADA Y SALUDABLE” CON ENFOQUE DIFERENCIAL EN PCVCA EN EL 100% DE LOS MUNICIPIOS </t>
  </si>
  <si>
    <t>1. Programa de Auditoria para el Mejoramiento de la Calidad - PAMEC (Como comprador y Asistencia Técnica a EAPB) documentado y con instrumentos y herramientas para su implementación.</t>
  </si>
  <si>
    <t>Documentos validados por la DAS de Estrategia y PAMEC</t>
  </si>
  <si>
    <t>2. Evaluacion o estudio sobre el ranking de EPS y Municipios</t>
  </si>
  <si>
    <t>Se realizó el tramite completo para la adjudición del contrato con la Universidad Santo Tomás, La Universidad Santo Tom´s y una Persona Natural  para acompañar el proceso de estudios sobre medicamentos, pero no les fue asignado el Registro presupuestal.</t>
  </si>
  <si>
    <t xml:space="preserve">Promoción de la afiliación al SGSSS,
Identificación y priorización de la población a afiliar,
 Gestión y utilización eficiente de los cupos del Régimen Subsidiado, 
Adecuación tecnológica y recurso humano para la administración de la afiliación en el municipio,
Celebración de los contratos de aseguramiento;
 Administración de bases de datos de afiliados;
Gestión financiera del giro de los recursos; 
 Interventoría de los contratos del Régimen Subsidiado;
 Vigilancia y control del aseguramiento
</t>
  </si>
  <si>
    <t>Subsidio al aseguramiento en salud a los 116 municipios del Departamento de Cundinamarca.</t>
  </si>
  <si>
    <t>Mantener cada año la cofinanciación del aseguramiento al régimen subsidiado en los 116 municipios del departamento</t>
  </si>
  <si>
    <t xml:space="preserve">1. Certificar los valores a girar a los municipios beneficiarios conforme a la liquidación mensual de que trata el Decreto 971 de 2011 y  al marco legal vigente para el flujo de recursos del Régimen Subsidiado de Salud.  Correspondientes a la Resolución 074 de 2012
</t>
  </si>
  <si>
    <t xml:space="preserve">Procesar la información de la liqudación mensual generada por el Ministerio de Salud y Protección Social para identificar la participación del esfuerzo territorial. </t>
  </si>
  <si>
    <t>En archivo magnetico se registra la distribución de los recuros de los respectivos giros. (Soporte Fisico en archivo(Certificación de giro por entidad y matriz de distribución9  y equipo del área de Aseguramiento Régimen Subsidiado)</t>
  </si>
  <si>
    <t xml:space="preserve">Notificar a los municipios beneficiarios la actuación administrativa de la Secretaría de Salud. 
Hacer seguimiento a la incorporación de los recursos al presupuesto municipal. 
Hacer seguimiento a la transferencia de recursos a las EPSS e IPS. </t>
  </si>
  <si>
    <t>CUMPLIMIENTO ASEGURAMEINTO</t>
  </si>
  <si>
    <t>CUMPLIMIENTO SALUD PUBLICA</t>
  </si>
  <si>
    <t>METAS</t>
  </si>
  <si>
    <t>ACTIVIDADES</t>
  </si>
  <si>
    <t>DEPENDENCIAS</t>
  </si>
  <si>
    <t>OBJETIVO  1</t>
  </si>
  <si>
    <t>TOTAL</t>
  </si>
  <si>
    <t>CUMPLIMIENTO TOTAL</t>
  </si>
  <si>
    <t>CENTRO REGULADOR DE URGENCIAS</t>
  </si>
  <si>
    <t>OBJETIVO 2:</t>
  </si>
  <si>
    <t>CIENCIA Y TECNOLOGIA</t>
  </si>
  <si>
    <t>DIRECCION ADMINISTRATIVA Y FINANCIERA</t>
  </si>
  <si>
    <t>OBJETIVO 3</t>
  </si>
  <si>
    <t>SALUD PUBLICA</t>
  </si>
  <si>
    <t>PLANECION - ACREDITACION</t>
  </si>
  <si>
    <t>PLANEACION -SISTEMAS DE INFORMACION</t>
  </si>
  <si>
    <t>OFICINA ASESORA DE PLANEACION</t>
  </si>
  <si>
    <t>PARTICIPACION SOCIAL</t>
  </si>
  <si>
    <t>OBJETIVO 4</t>
  </si>
  <si>
    <r>
      <t>Realizar</t>
    </r>
    <r>
      <rPr>
        <sz val="9"/>
        <color indexed="8"/>
        <rFont val="Calibri"/>
        <family val="2"/>
      </rPr>
      <t xml:space="preserve">  420 actividades   relacionadas con  el apoyo a la  Vigilancia y Control de riesgos relacionados con la producción, comercialización, uso, manejo, tratamiento, disposición y eliminación de sustancias químicas potencialmente tóxicas en jurisdicción del Departamento de Cundinamarca, especialmente en aquellos municipios en los cuales se concentran el mayor número de empresas productoras, formuladoras, expendios y aplicadoras, de acuerdo con cronogramas de intervención.</t>
    </r>
  </si>
  <si>
    <r>
      <t>Realizar  356 visitas de inspección, vigilancia y control sanitario a  89</t>
    </r>
    <r>
      <rPr>
        <sz val="9"/>
        <color indexed="8"/>
        <rFont val="Calibri"/>
        <family val="2"/>
      </rPr>
      <t xml:space="preserve"> plazas de mercado.</t>
    </r>
  </si>
  <si>
    <r>
      <t xml:space="preserve">Se cumplio la meta con sobre carga para los funcionarios del grupo debido a que no se han suplido los cargos de dos profesionales que se pensionaron en junio 2012. </t>
    </r>
    <r>
      <rPr>
        <sz val="9"/>
        <color indexed="8"/>
        <rFont val="Calibri"/>
        <family val="2"/>
      </rPr>
      <t>(Este comentario de la sobrecarga del personal aunque sea real que tan pertinente es como soporte del cumplimeinto de la meta)</t>
    </r>
  </si>
  <si>
    <t xml:space="preserve"> Los equipos en reposición se adquirirán en la vigencia 2013, cuando se defina la planta de personal que asumirá las funciones de vigilancia en campo</t>
  </si>
  <si>
    <t xml:space="preserve">No se adelantó esta actividad ya que las sedes cuentan con el servicio de banda ancha . </t>
  </si>
  <si>
    <t>VIGILANCIA Y CONTROL</t>
  </si>
  <si>
    <t>0</t>
  </si>
  <si>
    <t>La Secretaria de Salud se articula a los procesos de la Gobernación y se realiza el ejercicio de levantamiento de procesos de la Secretaria de Salud definiendo exclusivamente para esta  trabajar en los procesos Misionales del Proceso general Promoción del Desarrollo de la Salud, actividad que se concluyo en un 100% ; sin embargo en la parte de estandarizar estos procesos,  solo se llego al levantamiento de los procedimientos correspondientes y esta pendiente la aprobación para la efectiva estandarización. El area de calidad hace pate de la Oficina Asesora de Plaenación Sectorial, esta confromada por un equipo de profesionales  y profesinales especilaizados  con expereiencia relacionada en el tema; liderando el proceso de calidad y de acreditación.</t>
  </si>
  <si>
    <t>PLANEACION</t>
  </si>
  <si>
    <t>EMERGENCIAS Y DESASTRES</t>
  </si>
  <si>
    <t>PROMOCION SOCIAL</t>
  </si>
  <si>
    <t>ASEGURMIENTO</t>
  </si>
  <si>
    <t>PRESTACION Y DESARROLLO DE SERVCIOS</t>
  </si>
  <si>
    <t>APROPIACIÓN  2013</t>
  </si>
  <si>
    <t xml:space="preserve">PESOS PORCENTUALES </t>
  </si>
  <si>
    <t xml:space="preserve">EJE PROGRAMATICO </t>
  </si>
  <si>
    <t>SPC</t>
  </si>
  <si>
    <t>PREVENCIÓN,VIGILANCIA Y CONTROL DE RIESGOS PROFESIONALES</t>
  </si>
  <si>
    <t>POA 2012</t>
  </si>
  <si>
    <t>URGENCIAS Y EMERGENCIAS</t>
  </si>
  <si>
    <t>Fuente: SAP Dirección Administrativa y Financiera.enero 15 de 2013</t>
  </si>
  <si>
    <t>GOBERNACIÓN DE CUNDINAMARCA</t>
  </si>
  <si>
    <t>SECRETARÍA DE SALUD</t>
  </si>
  <si>
    <t>ANEXO 4 - PLAN OPERATIVO ANUAL DE INVERSIONES 2012</t>
  </si>
  <si>
    <t>PESOS RELATIVOS EJES</t>
  </si>
  <si>
    <t>Enero 31 de 2012</t>
  </si>
  <si>
    <t>PESOS RELATIVOS PROYECTOS</t>
  </si>
  <si>
    <t>TOTAL RECURSOS PROYECTADOS POA 2012</t>
  </si>
  <si>
    <t>PESOS PORCENTUALES</t>
  </si>
  <si>
    <t>AVANCE PESOS PORCENTUALES</t>
  </si>
  <si>
    <t>% CUMPLIMIENTO POR PESOS PORCENTUALES</t>
  </si>
  <si>
    <t>Prestación y Desarrollo de Servicios de Salud</t>
  </si>
  <si>
    <t>Promoción Social</t>
  </si>
  <si>
    <t>Prevención, vigilancia y control de riesgos profesionales</t>
  </si>
  <si>
    <t xml:space="preserve">Urgencias y Emergencias </t>
  </si>
  <si>
    <t xml:space="preserve">TOTAL </t>
  </si>
  <si>
    <t>Gobernación de Cundinamarca</t>
  </si>
  <si>
    <t>Promedio Cumplimiento POA 2012 por Número de Metas y Peso Relativo (PR)</t>
  </si>
  <si>
    <t>EJES PROGRAMÁTICOS PLAN TERRITORIAL DE SALUD</t>
  </si>
  <si>
    <t>AVANCE EJES POR PROMEDIO CUMPLIMIENTO METAS</t>
  </si>
  <si>
    <t>AVANCE EJES POR PESOS RELATIVOS</t>
  </si>
  <si>
    <t>PROMEDIO CUMPLIMIENTO 2008 (B+C)/2</t>
  </si>
  <si>
    <t>EJE DE ASEGURAMIENTO</t>
  </si>
  <si>
    <t>EJE DE DESARROLLO Y PRESTACIÓN DE SERVICIOS</t>
  </si>
  <si>
    <t>EJE DE SALUD PÚBLICA</t>
  </si>
  <si>
    <t>EJE DE PROMOCIÓN SOCIAL</t>
  </si>
  <si>
    <t>EJE DE PREVENCIÓN, VIGILANCIA Y CONTROL DE RIESGOS PROFESIONALES</t>
  </si>
  <si>
    <t>EJE DE EMERGENCIAS Y DESASTRES</t>
  </si>
  <si>
    <t xml:space="preserve">PROMEDIO CUMPLIMIENTO POA </t>
  </si>
  <si>
    <t>EJECUCIÓN</t>
  </si>
  <si>
    <t>Nota: El avance por promedio de cumplimiento metas se relaciona con el número total de metas por cada uno de los ejes</t>
  </si>
  <si>
    <t>El avance por peso relativo, corresponde al peso del eje que depende del total de recursos asignados</t>
  </si>
  <si>
    <t>Se tiene en cuenta el Promedio de Cumplimiento Metas por Dependencia</t>
  </si>
  <si>
    <t>SEGUIMIENTO POR DEPENDENCIAS / EJES 2012</t>
  </si>
  <si>
    <t>DEPENDENCIAS SECRETARÍA DE SALUD</t>
  </si>
  <si>
    <t>PARTICIPACIÓN SOCIAL</t>
  </si>
  <si>
    <t>%de cumplimiento 2012</t>
  </si>
  <si>
    <t>Secretaría de Salud de Cundinamarca</t>
  </si>
  <si>
    <t>Anexo 3. Plan Operativo Anual 2012</t>
  </si>
  <si>
    <t xml:space="preserve"> Cifras en Millones $</t>
  </si>
  <si>
    <t>Fuente: Dirección Administrativa y Financiera. - Ejecución presupuestal
Dependencias Secretaría de Salud</t>
  </si>
  <si>
    <t>TEMA</t>
  </si>
  <si>
    <t xml:space="preserve">EJECUCIÓN PRESUPUESTAL   </t>
  </si>
  <si>
    <t>DIRECCION - OFICINA ASESORA   RESPONSABLE</t>
  </si>
  <si>
    <t>PROYECTO</t>
  </si>
  <si>
    <t>ENERO -JULIO 2012</t>
  </si>
  <si>
    <t>Apropiaciòn Inicial</t>
  </si>
  <si>
    <t>Ejecuciòn</t>
  </si>
  <si>
    <t>% de ejecuciòn</t>
  </si>
  <si>
    <t xml:space="preserve">Apropiaciòn </t>
  </si>
  <si>
    <t>TOTAL RP</t>
  </si>
  <si>
    <t>% De avance 2011</t>
  </si>
  <si>
    <t>DIRECCION ASEGURAMIENTO</t>
  </si>
  <si>
    <t>Desarrollar el proceso de optimización del flujo de recursos del sector salud en los municipios del Departamento de Cundinamarca</t>
  </si>
  <si>
    <t>DIRECCION VIGILANCIA Y CONTROL</t>
  </si>
  <si>
    <t>SUBTOTAL</t>
  </si>
  <si>
    <t>Atención de la población vinculada y servicios complementarios del POS-s del Departamento de Cundinamarca</t>
  </si>
  <si>
    <t>Prestación de Servicios de Salud a la población pobre y vulnerable y eventos no POS a cargo del Departamento de Cundinamarca</t>
  </si>
  <si>
    <t>Diagnostico y Auditoria de Campo en las Instituciones  que prestan servicios de salud a la población vinculada del Departamento.</t>
  </si>
  <si>
    <t>Apoyo al sistema de transparencia y ética del sector salud a través de los tribunales de ética profesional médica, odontològica y de enfermería del Departamento de Cundinamarca</t>
  </si>
  <si>
    <t>Fortalecer la investigación del sector salud a través de la transferencia de recursos del Departamento de Cundinamarca al programa de investigación de salud del Instituto Colombiano para el desarrollo de la ciencia y la tecnología  Colciencias</t>
  </si>
  <si>
    <t>Saneamiento de pasivos laborales del sector salud del Departamento de Cundinamarca  (vigencia futura Ord 28/01)</t>
  </si>
  <si>
    <t>Adquisición, modernización, transformaciòn y migración de tecnología  (software y hardware) en la Secretaría de Salud y las instituciones adscritas del Departamento de Cundinamarca</t>
  </si>
  <si>
    <t xml:space="preserve">Mejoramiento de las instituciones de salud, hospitales Universitarios Departamento de Cundinamarca  </t>
  </si>
  <si>
    <t>Control de las condiciones básicas de capacidad tecnológica, científica de suficiencia patrimonial y técnico-administrativa de los prestadores de servicios de salud en el Departamento de Cundinamarca</t>
  </si>
  <si>
    <t>DIRECCION DE VIGILANCIA Y CONTROL</t>
  </si>
  <si>
    <t>Fortalecimiento del sistema obligatorio de garantía de calidad en 37 hosiptales de la red pùblica y en la Secretaría de Salud de Cundinamarca</t>
  </si>
  <si>
    <t>DIRECCION DE DESARROLLO Y SERVICIOS DE SALUD</t>
  </si>
  <si>
    <t xml:space="preserve">Estudio, saneamiento, reorganización y fortalecimiento de la prestación pública de servicios de salud en el Departamento de Cundinamarca      </t>
  </si>
  <si>
    <t>Estudios de preinversión para la construccion de nuevos modelos de hospitales de alta y mediana complejidad en los municipios de Zipaquirá y Soacha Cundinamarca</t>
  </si>
  <si>
    <t>Mejoramiento y estímulos a la gestión financiera y administrativa de los Hospitales de Cundinamarca</t>
  </si>
  <si>
    <t xml:space="preserve">Apoyo en las acciones de vigilancia, inspeccion y control de establecimientos farmaceúticos, medicamentos y dispositivos médicos en el Departamento de Cundinamarca. </t>
  </si>
  <si>
    <t>Interventoria del Contrato de Concesion del Nuevo Hospital de Soacha</t>
  </si>
  <si>
    <t>Implementación y Fortalecimiento de la Planificiación Estratégica y el Proceso de Formulación y análisis de políticas públicas en el Sector Salud del Departamento de Cundinamarca</t>
  </si>
  <si>
    <t>Aplicación de las acciones del plan de atención básica en el Departamento de Cundinamarca  -  SALUD PUBLICA  (RECURSOS SGP + RECURSOS NACION)</t>
  </si>
  <si>
    <t>DIRECCION SALUD PUBLICA</t>
  </si>
  <si>
    <t>Implementacion del Plan Alimentario y Nutricional de Cundinamarca Humano, Económico y Social "PANCHES"</t>
  </si>
  <si>
    <t>Implementacion del Plan Alimentario y Nutricional de Cundinamarca, Humano, Económico y Social "PANCHES"  en salud 116 municipios.</t>
  </si>
  <si>
    <t>Aplicacion efectiva de los Derechos de la Infancia, la adolescencia y la familia en Cundinamarca</t>
  </si>
  <si>
    <t>Implementacion de acciones de salud publica de responsabilidad del Departamento</t>
  </si>
  <si>
    <t>Implementacion de Acciones de Promocion y Prevención en salud mental en el Departamento de Cundinamarca</t>
  </si>
  <si>
    <t>Aplicacion de Acciones de Salud Publica en el Departamento de Cundinamarca</t>
  </si>
  <si>
    <t>Aplicacion de Acciones de Salud Publica para la primera infancia, la adolescencia y la familia del Departamento de Cundinamarca</t>
  </si>
  <si>
    <t xml:space="preserve"> Implementacion de acciones para el fortalecimiento de la participación social en salud en el Departamento de Cundinamarca</t>
  </si>
  <si>
    <t>Aplicación integral de atención de los servicios de salud a la población desplazada Departamento de Cundinamarca</t>
  </si>
  <si>
    <t>Asistencia Integral de Servicios de Salud a la Poblacion desplazada del Departamento de Cundinamarca</t>
  </si>
  <si>
    <t>Ejecución de programas en salud pública dirigidos a la población en condiciones de vulnerabilidad en el Departamento de Cundinamarca  (SALDOS DE 4.01% Y OTROS PROGRAMAS DE DESTINACION ESPECIFICA)</t>
  </si>
  <si>
    <t>Atencion Integral a la Poblacion en situacion de Discapacidad, Enanismo y Adulta Mayor en el Departamento de Cundinamarca</t>
  </si>
  <si>
    <t>Implementación de la atención integral a la población migratoria forzada en el Departamento de Cundinamarca</t>
  </si>
  <si>
    <t>Implementación de acciones de salud pública dirigidas a la población en condición de desplazamiento en el Departamento de Cundinamarca.</t>
  </si>
  <si>
    <t xml:space="preserve"> </t>
  </si>
  <si>
    <t>Prevencion, Promocion, Habilitacion y Rehabilitación de la población en situación de discapacidad y adulto mayor del Departamento de Cundinamarca</t>
  </si>
  <si>
    <t xml:space="preserve">EJE DE PREVENCIÓN, VIGILANCIA Y CONTROL DE RIESGOS PROFESIONALES </t>
  </si>
  <si>
    <t>Ejecución de programas en salud pública dirigidos a la población en condiciones de vulnerabilidad en el Departamento de Cundinamarca  (Saldos de  4.01% y otros programas de destinación específica)</t>
  </si>
  <si>
    <t>Aplicacion de Acciones de Promocion y Prevencion para el control de riesgos profesionales y ocupacionales en los 116 municipios de Cundinamarca</t>
  </si>
  <si>
    <t>Sub total</t>
  </si>
  <si>
    <t>EJE DE URGENCIAS Y EMERGENCIA</t>
  </si>
  <si>
    <t>Fortalecimiento y optimización del sistema de prevención y atenciòn de urgencias, emergencias y desastres en elsector salud del Departamento de Cundinamarca</t>
  </si>
  <si>
    <t>DIRECCION DE URGENCIAS Y EMERGENCIAS</t>
  </si>
  <si>
    <t>Adquisición de ambulancias para el mejoramiento del sistema de atención prehospitalaria en 45 municipios del Departamento</t>
  </si>
  <si>
    <t xml:space="preserve">Adquisicion Ambulancias Tipo TAB y/o TAM para el sistema de atención pre-hospitalria en la Red Pública del Departamento. </t>
  </si>
  <si>
    <t>TOTAL  PRESUPUESTO/Ejecución</t>
  </si>
  <si>
    <t>VIGENCIA</t>
  </si>
  <si>
    <t>JULIO 31 DE 2012</t>
  </si>
  <si>
    <t>APROPIACIÓN TOTAL</t>
  </si>
  <si>
    <t>INVERSIÓN TOTAL</t>
  </si>
  <si>
    <t>Fecha de cierre: Enero  31 de 2013</t>
  </si>
  <si>
    <t>Fecha de cierre: Enero 31 de 2013</t>
  </si>
  <si>
    <t xml:space="preserve">CIENCIA Y TECNOLOGIA </t>
  </si>
  <si>
    <t>PROMEDIO CUMPLIMIENTO POA 2012/ÁREAS</t>
  </si>
</sst>
</file>

<file path=xl/styles.xml><?xml version="1.0" encoding="utf-8"?>
<styleSheet xmlns="http://schemas.openxmlformats.org/spreadsheetml/2006/main">
  <numFmts count="6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00_ ;_ * \-#,##0.00_ ;_ * &quot;-&quot;??_ ;_ @_ "/>
    <numFmt numFmtId="173" formatCode="#,##0.0"/>
    <numFmt numFmtId="174" formatCode="&quot;$&quot;\ #,##0.00"/>
    <numFmt numFmtId="175" formatCode="_(&quot;$&quot;\ * #,##0_);_(&quot;$&quot;\ * \(#,##0\);_(&quot;$&quot;\ * &quot;-&quot;??_);_(@_)"/>
    <numFmt numFmtId="176" formatCode="[$$-240A]\ #,##0;[Red][$$-240A]\ #,##0"/>
    <numFmt numFmtId="177" formatCode="#,##0;[Red]#,##0"/>
    <numFmt numFmtId="178" formatCode="0.0"/>
    <numFmt numFmtId="179" formatCode="0;[Red]0"/>
    <numFmt numFmtId="180" formatCode="0.0%"/>
    <numFmt numFmtId="181" formatCode="0.00000000"/>
    <numFmt numFmtId="182" formatCode="0.0000000"/>
    <numFmt numFmtId="183" formatCode="0.000000"/>
    <numFmt numFmtId="184" formatCode="0.00000"/>
    <numFmt numFmtId="185" formatCode="[$-240A]dddd\,\ dd&quot; de &quot;mmmm&quot; de &quot;yyyy"/>
    <numFmt numFmtId="186" formatCode="[$-240A]hh:mm:ss\ AM/PM"/>
    <numFmt numFmtId="187" formatCode="0.00;[Red]0.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240A]\ #,##0.00;[Red][$$-240A]\ #,##0.00"/>
    <numFmt numFmtId="193" formatCode="#,##0\ _€;[Red]#,##0\ _€"/>
    <numFmt numFmtId="194" formatCode="_(* #,##0_);_(* \(#,##0\);_(* &quot;-&quot;??_);_(@_)"/>
    <numFmt numFmtId="195" formatCode="[$$-240A]\ #,##0"/>
    <numFmt numFmtId="196" formatCode="#,##0.000"/>
    <numFmt numFmtId="197" formatCode="#,##0.00;[Red]#,##0.00"/>
    <numFmt numFmtId="198" formatCode="#,##0.000000"/>
    <numFmt numFmtId="199" formatCode="_ * #,##0_ ;_ * \-#,##0_ ;_ * &quot;-&quot;??_ ;_ @_ "/>
    <numFmt numFmtId="200" formatCode="#,##0_ ;\-#,##0\ "/>
    <numFmt numFmtId="201" formatCode="_ * #,##0.000000_ ;_ * \-#,##0.000000_ ;_ * &quot;-&quot;??_ ;_ @_ "/>
    <numFmt numFmtId="202" formatCode="_(* #,##0.000000_);_(* \(#,##0.000000\);_(* &quot;-&quot;??_);_(@_)"/>
    <numFmt numFmtId="203" formatCode="#,##0.0000"/>
    <numFmt numFmtId="204" formatCode="#,##0.0;[Red]#,##0.0"/>
    <numFmt numFmtId="205" formatCode="_ * #,##0.0_ ;_ * \-#,##0.0_ ;_ * &quot;-&quot;??_ ;_ @_ "/>
    <numFmt numFmtId="206" formatCode="&quot;$&quot;\ #,##0"/>
    <numFmt numFmtId="207" formatCode="0.000"/>
    <numFmt numFmtId="208" formatCode="_([$$-240A]\ * #,##0.00_);_([$$-240A]\ * \(#,##0.00\);_([$$-240A]\ * &quot;-&quot;??_);_(@_)"/>
    <numFmt numFmtId="209" formatCode="_([$$-240A]\ * #,##0.0_);_([$$-240A]\ * \(#,##0.0\);_([$$-240A]\ * &quot;-&quot;??_);_(@_)"/>
    <numFmt numFmtId="210" formatCode="_([$$-240A]\ * #,##0_);_([$$-240A]\ * \(#,##0\);_([$$-240A]\ * &quot;-&quot;??_);_(@_)"/>
    <numFmt numFmtId="211" formatCode="_([$$-240A]\ * #,##0.000_);_([$$-240A]\ * \(#,##0.000\);_([$$-240A]\ * &quot;-&quot;??_);_(@_)"/>
    <numFmt numFmtId="212" formatCode="0.000%"/>
    <numFmt numFmtId="213" formatCode="0.0000%"/>
    <numFmt numFmtId="214" formatCode="&quot;$&quot;\ #,##0;[Red]&quot;$&quot;\ #,##0"/>
    <numFmt numFmtId="215" formatCode="_ &quot;$&quot;\ * #,##0_ ;_ &quot;$&quot;\ * \-#,##0_ ;_ &quot;$&quot;\ * &quot;-&quot;??_ ;_ @_ "/>
    <numFmt numFmtId="216" formatCode="_ &quot;$&quot;\ * #,##0.00_ ;_ &quot;$&quot;\ * \-#,##0.00_ ;_ &quot;$&quot;\ * &quot;-&quot;??_ ;_ @_ "/>
  </numFmts>
  <fonts count="92">
    <font>
      <sz val="11"/>
      <color theme="1"/>
      <name val="Calibri"/>
      <family val="2"/>
    </font>
    <font>
      <sz val="11"/>
      <color indexed="8"/>
      <name val="Calibri"/>
      <family val="2"/>
    </font>
    <font>
      <sz val="10"/>
      <name val="Arial"/>
      <family val="2"/>
    </font>
    <font>
      <b/>
      <sz val="9"/>
      <name val="Arial"/>
      <family val="2"/>
    </font>
    <font>
      <b/>
      <sz val="10"/>
      <name val="Arial"/>
      <family val="2"/>
    </font>
    <font>
      <b/>
      <sz val="8"/>
      <name val="Arial"/>
      <family val="2"/>
    </font>
    <font>
      <sz val="9"/>
      <name val="Tahoma"/>
      <family val="2"/>
    </font>
    <font>
      <b/>
      <sz val="9"/>
      <name val="Tahoma"/>
      <family val="2"/>
    </font>
    <font>
      <sz val="10"/>
      <color indexed="8"/>
      <name val="Calibri"/>
      <family val="2"/>
    </font>
    <font>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63"/>
      <name val="Calibri"/>
      <family val="2"/>
    </font>
    <font>
      <sz val="8"/>
      <color indexed="8"/>
      <name val="Calibri"/>
      <family val="2"/>
    </font>
    <font>
      <sz val="9"/>
      <name val="Calibri"/>
      <family val="2"/>
    </font>
    <font>
      <u val="single"/>
      <sz val="9"/>
      <name val="Calibri"/>
      <family val="2"/>
    </font>
    <font>
      <u val="single"/>
      <sz val="9"/>
      <color indexed="12"/>
      <name val="Calibri"/>
      <family val="2"/>
    </font>
    <font>
      <b/>
      <sz val="9"/>
      <name val="Calibri"/>
      <family val="2"/>
    </font>
    <font>
      <b/>
      <sz val="14"/>
      <color indexed="8"/>
      <name val="Calibri"/>
      <family val="2"/>
    </font>
    <font>
      <sz val="8"/>
      <color indexed="8"/>
      <name val="Tahoma"/>
      <family val="2"/>
    </font>
    <font>
      <sz val="9"/>
      <color indexed="63"/>
      <name val="Calibri"/>
      <family val="2"/>
    </font>
    <font>
      <b/>
      <sz val="11"/>
      <color indexed="8"/>
      <name val="Arial"/>
      <family val="2"/>
    </font>
    <font>
      <b/>
      <sz val="14"/>
      <name val="Calibri"/>
      <family val="2"/>
    </font>
    <font>
      <b/>
      <sz val="10"/>
      <name val="Calibri"/>
      <family val="2"/>
    </font>
    <font>
      <b/>
      <sz val="10"/>
      <color indexed="8"/>
      <name val="Calibri"/>
      <family val="2"/>
    </font>
    <font>
      <b/>
      <u val="single"/>
      <sz val="10"/>
      <name val="Calibri"/>
      <family val="2"/>
    </font>
    <font>
      <b/>
      <sz val="12"/>
      <color indexed="8"/>
      <name val="Calibri"/>
      <family val="2"/>
    </font>
    <font>
      <b/>
      <sz val="9"/>
      <color indexed="8"/>
      <name val="Calibri"/>
      <family val="2"/>
    </font>
    <font>
      <b/>
      <sz val="10"/>
      <color indexed="8"/>
      <name val="Arial"/>
      <family val="2"/>
    </font>
    <font>
      <b/>
      <sz val="12"/>
      <color indexed="22"/>
      <name val="Calibri"/>
      <family val="2"/>
    </font>
    <font>
      <b/>
      <i/>
      <sz val="9"/>
      <name val="Calibri"/>
      <family val="2"/>
    </font>
    <font>
      <b/>
      <i/>
      <sz val="9"/>
      <color indexed="9"/>
      <name val="Calibri"/>
      <family val="2"/>
    </font>
    <font>
      <sz val="10"/>
      <name val="Calibri"/>
      <family val="2"/>
    </font>
    <font>
      <b/>
      <sz val="12"/>
      <name val="Calibri"/>
      <family val="2"/>
    </font>
    <font>
      <sz val="12"/>
      <name val="Calibri"/>
      <family val="2"/>
    </font>
    <font>
      <sz val="9"/>
      <color indexed="10"/>
      <name val="Calibri"/>
      <family val="2"/>
    </font>
    <font>
      <b/>
      <sz val="11"/>
      <color indexed="22"/>
      <name val="Calibri"/>
      <family val="2"/>
    </font>
    <font>
      <b/>
      <sz val="11"/>
      <name val="Calibri"/>
      <family val="2"/>
    </font>
    <font>
      <b/>
      <sz val="9"/>
      <color indexed="9"/>
      <name val="Calibri"/>
      <family val="2"/>
    </font>
    <font>
      <b/>
      <sz val="9"/>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sz val="9"/>
      <color theme="1"/>
      <name val="Calibri"/>
      <family val="2"/>
    </font>
    <font>
      <sz val="10"/>
      <color theme="1"/>
      <name val="Calibri"/>
      <family val="2"/>
    </font>
    <font>
      <u val="single"/>
      <sz val="9"/>
      <color theme="10"/>
      <name val="Calibri"/>
      <family val="2"/>
    </font>
    <font>
      <b/>
      <sz val="14"/>
      <color theme="1"/>
      <name val="Calibri"/>
      <family val="2"/>
    </font>
    <font>
      <sz val="8"/>
      <color rgb="FF000000"/>
      <name val="Tahoma"/>
      <family val="2"/>
    </font>
    <font>
      <b/>
      <sz val="11"/>
      <color theme="1"/>
      <name val="Arial"/>
      <family val="2"/>
    </font>
    <font>
      <b/>
      <sz val="10"/>
      <color theme="1"/>
      <name val="Calibri"/>
      <family val="2"/>
    </font>
    <font>
      <b/>
      <sz val="12"/>
      <color theme="1"/>
      <name val="Calibri"/>
      <family val="2"/>
    </font>
    <font>
      <b/>
      <sz val="9"/>
      <color theme="1"/>
      <name val="Calibri"/>
      <family val="2"/>
    </font>
    <font>
      <b/>
      <sz val="10"/>
      <color theme="1"/>
      <name val="Arial"/>
      <family val="2"/>
    </font>
    <font>
      <b/>
      <sz val="12"/>
      <color theme="0" tint="-0.04997999966144562"/>
      <name val="Calibri"/>
      <family val="2"/>
    </font>
    <font>
      <sz val="9"/>
      <color rgb="FFFF0000"/>
      <name val="Calibri"/>
      <family val="2"/>
    </font>
    <font>
      <b/>
      <sz val="11"/>
      <color theme="0" tint="-0.04997999966144562"/>
      <name val="Calibri"/>
      <family val="2"/>
    </font>
    <font>
      <b/>
      <sz val="9"/>
      <color theme="0"/>
      <name val="Calibri"/>
      <family val="2"/>
    </font>
    <font>
      <b/>
      <sz val="9"/>
      <color theme="1"/>
      <name val="Arial"/>
      <family val="2"/>
    </font>
    <font>
      <b/>
      <sz val="8"/>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indexed="57"/>
        <bgColor indexed="64"/>
      </patternFill>
    </fill>
    <fill>
      <patternFill patternType="solid">
        <fgColor rgb="FF00B0F0"/>
        <bgColor indexed="64"/>
      </patternFill>
    </fill>
    <fill>
      <patternFill patternType="solid">
        <fgColor indexed="13"/>
        <bgColor indexed="64"/>
      </patternFill>
    </fill>
    <fill>
      <patternFill patternType="solid">
        <fgColor rgb="FFFFFF99"/>
        <bgColor indexed="64"/>
      </patternFill>
    </fill>
    <fill>
      <patternFill patternType="solid">
        <fgColor rgb="FF00B050"/>
        <bgColor indexed="64"/>
      </patternFill>
    </fill>
    <fill>
      <patternFill patternType="solid">
        <fgColor rgb="FF008000"/>
        <bgColor indexed="64"/>
      </patternFill>
    </fill>
    <fill>
      <patternFill patternType="solid">
        <fgColor theme="3" tint="0.39998000860214233"/>
        <bgColor indexed="64"/>
      </patternFill>
    </fill>
    <fill>
      <patternFill patternType="solid">
        <fgColor rgb="FFFF66FF"/>
        <bgColor indexed="64"/>
      </patternFill>
    </fill>
    <fill>
      <patternFill patternType="solid">
        <fgColor theme="7" tint="-0.4999699890613556"/>
        <bgColor indexed="64"/>
      </patternFill>
    </fill>
    <fill>
      <patternFill patternType="solid">
        <fgColor rgb="FF0070C0"/>
        <bgColor indexed="64"/>
      </patternFill>
    </fill>
    <fill>
      <patternFill patternType="solid">
        <fgColor rgb="FF00FFFF"/>
        <bgColor indexed="64"/>
      </patternFill>
    </fill>
    <fill>
      <patternFill patternType="solid">
        <fgColor theme="0" tint="-0.1499900072813034"/>
        <bgColor indexed="64"/>
      </patternFill>
    </fill>
    <fill>
      <patternFill patternType="solid">
        <fgColor rgb="FFD8BEEC"/>
        <bgColor indexed="64"/>
      </patternFill>
    </fill>
    <fill>
      <patternFill patternType="solid">
        <fgColor theme="3" tint="0.5999900102615356"/>
        <bgColor indexed="64"/>
      </patternFill>
    </fill>
    <fill>
      <patternFill patternType="solid">
        <fgColor theme="2" tint="-0.0999699980020523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color indexed="63"/>
      </left>
      <right style="thin"/>
      <top>
        <color indexed="63"/>
      </top>
      <bottom style="thin"/>
    </border>
    <border>
      <left style="thin"/>
      <right>
        <color indexed="63"/>
      </right>
      <top style="thin"/>
      <bottom style="thin"/>
    </border>
    <border>
      <left style="thin"/>
      <right style="thin"/>
      <top style="thin"/>
      <bottom style="medium"/>
    </border>
    <border>
      <left style="thin"/>
      <right style="thin"/>
      <top style="medium"/>
      <bottom style="thin"/>
    </border>
    <border>
      <left style="thin"/>
      <right style="thin"/>
      <top style="thin"/>
      <bottom/>
    </border>
    <border>
      <left style="thin"/>
      <right style="thin"/>
      <top/>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right style="thin"/>
      <top/>
      <bottom style="medium"/>
    </border>
    <border>
      <left style="thin"/>
      <right style="thin"/>
      <top/>
      <bottom style="medium"/>
    </border>
    <border>
      <left style="thin"/>
      <right style="medium"/>
      <top style="medium"/>
      <bottom style="thin"/>
    </border>
    <border>
      <left style="thin"/>
      <right style="medium"/>
      <top style="thin"/>
      <bottom style="medium"/>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style="thin"/>
      <right style="medium"/>
      <top style="thin"/>
      <bottom>
        <color indexed="63"/>
      </bottom>
    </border>
    <border>
      <left style="medium"/>
      <right style="thin"/>
      <top style="medium"/>
      <bottom style="thin"/>
    </border>
    <border>
      <left style="medium"/>
      <right/>
      <top style="medium"/>
      <bottom style="thin"/>
    </border>
    <border>
      <left/>
      <right style="thin"/>
      <top style="medium"/>
      <bottom style="thin"/>
    </border>
    <border>
      <left style="medium"/>
      <right/>
      <top style="thin"/>
      <bottom style="medium"/>
    </border>
    <border>
      <left/>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4" fillId="29" borderId="1" applyNumberFormat="0" applyAlignment="0" applyProtection="0"/>
    <xf numFmtId="172" fontId="2" fillId="0" borderId="0" applyFont="0" applyFill="0" applyBorder="0" applyAlignment="0" applyProtection="0"/>
    <xf numFmtId="172" fontId="2"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2"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216" fontId="2" fillId="0" borderId="0" applyFont="0" applyFill="0" applyBorder="0" applyAlignment="0" applyProtection="0"/>
    <xf numFmtId="0" fontId="68" fillId="31" borderId="0" applyNumberFormat="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9" fillId="21"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3" fillId="0" borderId="8" applyNumberFormat="0" applyFill="0" applyAlignment="0" applyProtection="0"/>
    <xf numFmtId="0" fontId="74" fillId="0" borderId="9" applyNumberFormat="0" applyFill="0" applyAlignment="0" applyProtection="0"/>
  </cellStyleXfs>
  <cellXfs count="901">
    <xf numFmtId="0" fontId="0" fillId="0" borderId="0" xfId="0" applyFont="1" applyAlignment="1">
      <alignment/>
    </xf>
    <xf numFmtId="0" fontId="3" fillId="0" borderId="10" xfId="59" applyNumberFormat="1" applyFont="1" applyFill="1" applyBorder="1" applyAlignment="1">
      <alignment horizontal="center" vertical="center" wrapText="1"/>
    </xf>
    <xf numFmtId="0" fontId="4" fillId="0" borderId="10" xfId="59" applyNumberFormat="1" applyFont="1" applyFill="1"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xf>
    <xf numFmtId="49" fontId="28" fillId="33" borderId="10" xfId="59" applyNumberFormat="1" applyFont="1" applyFill="1" applyBorder="1" applyAlignment="1">
      <alignment horizontal="center" vertical="top" wrapText="1"/>
    </xf>
    <xf numFmtId="9" fontId="75" fillId="0" borderId="10" xfId="64" applyFont="1" applyFill="1" applyBorder="1" applyAlignment="1">
      <alignment horizontal="center" vertical="top" wrapText="1"/>
    </xf>
    <xf numFmtId="176" fontId="0" fillId="0" borderId="10" xfId="0" applyNumberFormat="1" applyFont="1" applyBorder="1" applyAlignment="1">
      <alignment horizontal="center" vertical="top" wrapText="1"/>
    </xf>
    <xf numFmtId="0" fontId="0" fillId="0" borderId="10" xfId="0" applyFont="1" applyBorder="1" applyAlignment="1">
      <alignment horizontal="center" vertical="top"/>
    </xf>
    <xf numFmtId="176" fontId="0" fillId="0" borderId="10" xfId="0" applyNumberFormat="1" applyFont="1" applyBorder="1" applyAlignment="1">
      <alignment horizontal="center" vertical="top"/>
    </xf>
    <xf numFmtId="49" fontId="4" fillId="0" borderId="10" xfId="59" applyNumberFormat="1" applyFont="1" applyFill="1" applyBorder="1" applyAlignment="1">
      <alignment horizontal="center" vertical="center" wrapText="1"/>
    </xf>
    <xf numFmtId="176" fontId="0" fillId="0" borderId="10" xfId="0" applyNumberFormat="1" applyBorder="1" applyAlignment="1">
      <alignment horizontal="center" vertical="top" wrapText="1"/>
    </xf>
    <xf numFmtId="176" fontId="0" fillId="0" borderId="10" xfId="0" applyNumberFormat="1" applyFont="1" applyFill="1" applyBorder="1" applyAlignment="1">
      <alignment horizontal="center" vertical="top" wrapText="1"/>
    </xf>
    <xf numFmtId="0" fontId="0" fillId="0" borderId="10" xfId="0" applyFont="1" applyBorder="1" applyAlignment="1">
      <alignment horizontal="center" vertical="top" wrapText="1"/>
    </xf>
    <xf numFmtId="0" fontId="65" fillId="0" borderId="10" xfId="48" applyBorder="1" applyAlignment="1">
      <alignment horizontal="center" vertical="top" wrapText="1"/>
    </xf>
    <xf numFmtId="0" fontId="75" fillId="0" borderId="10" xfId="0" applyFont="1" applyFill="1" applyBorder="1" applyAlignment="1">
      <alignment horizontal="center" vertical="top" wrapText="1"/>
    </xf>
    <xf numFmtId="0" fontId="76" fillId="0" borderId="10" xfId="0" applyFont="1" applyBorder="1" applyAlignment="1">
      <alignment horizontal="center" vertical="top" wrapText="1"/>
    </xf>
    <xf numFmtId="9" fontId="0" fillId="0" borderId="0" xfId="0" applyNumberFormat="1" applyAlignment="1">
      <alignment/>
    </xf>
    <xf numFmtId="10" fontId="0" fillId="0" borderId="10" xfId="64" applyNumberFormat="1" applyFont="1" applyBorder="1" applyAlignment="1">
      <alignment horizontal="center" vertical="top" wrapText="1"/>
    </xf>
    <xf numFmtId="0" fontId="74" fillId="7" borderId="10" xfId="0" applyFont="1" applyFill="1" applyBorder="1" applyAlignment="1">
      <alignment/>
    </xf>
    <xf numFmtId="0" fontId="74" fillId="6" borderId="10" xfId="0" applyFont="1" applyFill="1" applyBorder="1" applyAlignment="1">
      <alignment/>
    </xf>
    <xf numFmtId="176" fontId="0" fillId="11" borderId="10" xfId="0" applyNumberFormat="1" applyFill="1" applyBorder="1" applyAlignment="1">
      <alignment horizontal="center"/>
    </xf>
    <xf numFmtId="0" fontId="74" fillId="0" borderId="10" xfId="0" applyFont="1" applyBorder="1" applyAlignment="1">
      <alignment horizontal="center" vertical="center" wrapText="1"/>
    </xf>
    <xf numFmtId="9" fontId="0" fillId="0" borderId="10" xfId="0" applyNumberFormat="1" applyBorder="1" applyAlignment="1">
      <alignment horizontal="center" vertical="top"/>
    </xf>
    <xf numFmtId="0" fontId="0" fillId="0" borderId="10" xfId="0" applyBorder="1" applyAlignment="1">
      <alignment horizontal="center" vertical="top"/>
    </xf>
    <xf numFmtId="0" fontId="75" fillId="0" borderId="10" xfId="0" applyFont="1" applyFill="1" applyBorder="1" applyAlignment="1">
      <alignment horizontal="center" vertical="top" wrapText="1"/>
    </xf>
    <xf numFmtId="0" fontId="75" fillId="0" borderId="0" xfId="0" applyFont="1" applyFill="1" applyBorder="1" applyAlignment="1">
      <alignment horizontal="center" vertical="center" wrapText="1"/>
    </xf>
    <xf numFmtId="9" fontId="75" fillId="0" borderId="0" xfId="64" applyFont="1" applyFill="1" applyBorder="1" applyAlignment="1">
      <alignment horizontal="center" vertical="center" wrapText="1"/>
    </xf>
    <xf numFmtId="9" fontId="75" fillId="0" borderId="0" xfId="0" applyNumberFormat="1" applyFont="1" applyFill="1" applyBorder="1" applyAlignment="1">
      <alignment horizontal="center" vertical="center" wrapText="1"/>
    </xf>
    <xf numFmtId="9" fontId="75" fillId="0" borderId="0" xfId="0" applyNumberFormat="1" applyFont="1" applyFill="1" applyBorder="1" applyAlignment="1">
      <alignment horizontal="center" vertical="center"/>
    </xf>
    <xf numFmtId="1" fontId="75" fillId="0" borderId="0" xfId="64" applyNumberFormat="1" applyFont="1" applyFill="1" applyBorder="1" applyAlignment="1">
      <alignment horizontal="center" vertical="center" wrapText="1"/>
    </xf>
    <xf numFmtId="0" fontId="75" fillId="2" borderId="10" xfId="0" applyFont="1" applyFill="1" applyBorder="1" applyAlignment="1">
      <alignment horizontal="center" vertical="top" wrapText="1"/>
    </xf>
    <xf numFmtId="49" fontId="3" fillId="33" borderId="11" xfId="60" applyNumberFormat="1" applyFont="1" applyFill="1" applyBorder="1" applyAlignment="1">
      <alignment vertical="center" wrapText="1"/>
    </xf>
    <xf numFmtId="0" fontId="30" fillId="0" borderId="10" xfId="0" applyFont="1" applyFill="1" applyBorder="1" applyAlignment="1" applyProtection="1">
      <alignment horizontal="center" vertical="top"/>
      <protection locked="0"/>
    </xf>
    <xf numFmtId="9" fontId="30" fillId="0" borderId="10" xfId="64" applyFont="1" applyFill="1" applyBorder="1" applyAlignment="1" applyProtection="1">
      <alignment horizontal="center" vertical="top"/>
      <protection locked="0"/>
    </xf>
    <xf numFmtId="0" fontId="30" fillId="0" borderId="10" xfId="0" applyFont="1" applyFill="1" applyBorder="1" applyAlignment="1" applyProtection="1">
      <alignment vertical="top" wrapText="1"/>
      <protection/>
    </xf>
    <xf numFmtId="10" fontId="30" fillId="0" borderId="10" xfId="0" applyNumberFormat="1" applyFont="1" applyFill="1" applyBorder="1" applyAlignment="1" applyProtection="1">
      <alignment vertical="top" wrapText="1"/>
      <protection/>
    </xf>
    <xf numFmtId="0" fontId="30" fillId="0" borderId="10" xfId="0" applyFont="1" applyFill="1" applyBorder="1" applyAlignment="1" applyProtection="1">
      <alignment horizontal="center" vertical="top" wrapText="1"/>
      <protection/>
    </xf>
    <xf numFmtId="0" fontId="4" fillId="34" borderId="10" xfId="59" applyNumberFormat="1" applyFont="1" applyFill="1" applyBorder="1" applyAlignment="1" applyProtection="1">
      <alignment horizontal="center" vertical="center" wrapText="1"/>
      <protection locked="0"/>
    </xf>
    <xf numFmtId="49" fontId="30" fillId="0" borderId="10" xfId="59" applyNumberFormat="1" applyFont="1" applyFill="1" applyBorder="1" applyAlignment="1" applyProtection="1">
      <alignment horizontal="center" vertical="top" wrapText="1"/>
      <protection/>
    </xf>
    <xf numFmtId="0" fontId="30" fillId="0" borderId="10" xfId="46" applyNumberFormat="1" applyFont="1" applyFill="1" applyBorder="1" applyAlignment="1" applyProtection="1">
      <alignment horizontal="justify" vertical="top" wrapText="1"/>
      <protection/>
    </xf>
    <xf numFmtId="9" fontId="30" fillId="0" borderId="10" xfId="64" applyFont="1" applyFill="1" applyBorder="1" applyAlignment="1" applyProtection="1">
      <alignment horizontal="center" vertical="top" wrapText="1"/>
      <protection/>
    </xf>
    <xf numFmtId="0" fontId="30" fillId="0" borderId="10" xfId="0" applyFont="1" applyFill="1" applyBorder="1" applyAlignment="1" applyProtection="1">
      <alignment vertical="top"/>
      <protection/>
    </xf>
    <xf numFmtId="0" fontId="0" fillId="0" borderId="0" xfId="0" applyFill="1" applyAlignment="1" applyProtection="1">
      <alignment/>
      <protection locked="0"/>
    </xf>
    <xf numFmtId="176" fontId="30" fillId="0" borderId="10" xfId="0" applyNumberFormat="1" applyFont="1" applyFill="1" applyBorder="1" applyAlignment="1" applyProtection="1">
      <alignment horizontal="center" vertical="top" wrapText="1"/>
      <protection locked="0"/>
    </xf>
    <xf numFmtId="176" fontId="31" fillId="0" borderId="10" xfId="48" applyNumberFormat="1" applyFont="1" applyFill="1" applyBorder="1" applyAlignment="1" applyProtection="1">
      <alignment horizontal="center" vertical="top" wrapText="1"/>
      <protection locked="0"/>
    </xf>
    <xf numFmtId="0" fontId="30" fillId="0" borderId="10" xfId="0" applyNumberFormat="1" applyFont="1" applyFill="1" applyBorder="1" applyAlignment="1" applyProtection="1">
      <alignment horizontal="justify" vertical="top" wrapText="1"/>
      <protection locked="0"/>
    </xf>
    <xf numFmtId="0" fontId="30" fillId="0" borderId="10" xfId="46" applyNumberFormat="1" applyFont="1" applyFill="1" applyBorder="1" applyAlignment="1" applyProtection="1">
      <alignment vertical="top" wrapText="1"/>
      <protection locked="0"/>
    </xf>
    <xf numFmtId="176" fontId="30" fillId="0" borderId="10" xfId="53" applyNumberFormat="1" applyFont="1" applyFill="1" applyBorder="1" applyAlignment="1" applyProtection="1">
      <alignment horizontal="center" vertical="top" wrapText="1"/>
      <protection locked="0"/>
    </xf>
    <xf numFmtId="0" fontId="30" fillId="0" borderId="10" xfId="46" applyNumberFormat="1" applyFont="1" applyFill="1" applyBorder="1" applyAlignment="1" applyProtection="1">
      <alignment horizontal="justify" vertical="top" wrapText="1"/>
      <protection locked="0"/>
    </xf>
    <xf numFmtId="0" fontId="31" fillId="0" borderId="10" xfId="48" applyNumberFormat="1" applyFont="1" applyFill="1" applyBorder="1" applyAlignment="1" applyProtection="1">
      <alignment horizontal="center" vertical="top" wrapText="1"/>
      <protection locked="0"/>
    </xf>
    <xf numFmtId="172" fontId="30" fillId="0" borderId="10" xfId="46" applyFont="1" applyFill="1" applyBorder="1" applyAlignment="1" applyProtection="1">
      <alignment horizontal="center" vertical="top" wrapText="1"/>
      <protection locked="0"/>
    </xf>
    <xf numFmtId="3" fontId="30" fillId="0" borderId="10" xfId="53" applyNumberFormat="1" applyFont="1" applyFill="1" applyBorder="1" applyAlignment="1" applyProtection="1">
      <alignment horizontal="center" vertical="top" wrapText="1"/>
      <protection locked="0"/>
    </xf>
    <xf numFmtId="176" fontId="30" fillId="0" borderId="10" xfId="51" applyNumberFormat="1" applyFont="1" applyFill="1" applyBorder="1" applyAlignment="1" applyProtection="1">
      <alignment horizontal="center" vertical="top"/>
      <protection locked="0"/>
    </xf>
    <xf numFmtId="202" fontId="30" fillId="0" borderId="10" xfId="46" applyNumberFormat="1" applyFont="1" applyFill="1" applyBorder="1" applyAlignment="1" applyProtection="1">
      <alignment horizontal="center" vertical="top" wrapText="1"/>
      <protection locked="0"/>
    </xf>
    <xf numFmtId="0" fontId="30" fillId="0" borderId="10" xfId="46" applyNumberFormat="1" applyFont="1" applyFill="1" applyBorder="1" applyAlignment="1" applyProtection="1">
      <alignment horizontal="center" vertical="top"/>
      <protection locked="0"/>
    </xf>
    <xf numFmtId="0" fontId="76" fillId="0" borderId="0" xfId="0" applyFont="1" applyFill="1" applyAlignment="1" applyProtection="1">
      <alignment/>
      <protection locked="0"/>
    </xf>
    <xf numFmtId="0" fontId="0" fillId="0" borderId="0" xfId="0" applyAlignment="1" applyProtection="1">
      <alignment/>
      <protection locked="0"/>
    </xf>
    <xf numFmtId="0" fontId="0" fillId="0" borderId="10" xfId="0" applyBorder="1" applyAlignment="1" applyProtection="1">
      <alignment/>
      <protection locked="0"/>
    </xf>
    <xf numFmtId="0" fontId="77" fillId="0" borderId="0" xfId="0" applyFont="1" applyAlignment="1" applyProtection="1">
      <alignment/>
      <protection locked="0"/>
    </xf>
    <xf numFmtId="0" fontId="76" fillId="0" borderId="10" xfId="0" applyFont="1" applyFill="1" applyBorder="1" applyAlignment="1" applyProtection="1">
      <alignment horizontal="center" vertical="top" wrapText="1"/>
      <protection locked="0"/>
    </xf>
    <xf numFmtId="0" fontId="76" fillId="0" borderId="10" xfId="0" applyFont="1" applyFill="1" applyBorder="1" applyAlignment="1" applyProtection="1">
      <alignment horizontal="center" vertical="top"/>
      <protection locked="0"/>
    </xf>
    <xf numFmtId="0" fontId="76" fillId="0" borderId="10" xfId="0" applyNumberFormat="1" applyFont="1" applyFill="1" applyBorder="1" applyAlignment="1" applyProtection="1">
      <alignment horizontal="center" vertical="top" wrapText="1"/>
      <protection locked="0"/>
    </xf>
    <xf numFmtId="0" fontId="30" fillId="0" borderId="10" xfId="0" applyNumberFormat="1" applyFont="1" applyFill="1" applyBorder="1" applyAlignment="1" applyProtection="1">
      <alignment horizontal="center" vertical="top" wrapText="1"/>
      <protection locked="0"/>
    </xf>
    <xf numFmtId="0" fontId="76" fillId="0" borderId="10" xfId="0" applyFont="1" applyFill="1" applyBorder="1" applyAlignment="1" applyProtection="1">
      <alignment/>
      <protection locked="0"/>
    </xf>
    <xf numFmtId="9" fontId="76" fillId="0" borderId="10" xfId="64" applyFont="1" applyFill="1" applyBorder="1" applyAlignment="1" applyProtection="1">
      <alignment horizontal="center" vertical="top"/>
      <protection locked="0"/>
    </xf>
    <xf numFmtId="0" fontId="76" fillId="0" borderId="10" xfId="0" applyFont="1" applyFill="1" applyBorder="1" applyAlignment="1" applyProtection="1">
      <alignment vertical="top" wrapText="1"/>
      <protection locked="0"/>
    </xf>
    <xf numFmtId="9" fontId="76" fillId="0" borderId="10" xfId="0" applyNumberFormat="1" applyFont="1" applyFill="1" applyBorder="1" applyAlignment="1" applyProtection="1">
      <alignment horizontal="center" vertical="top" wrapText="1"/>
      <protection locked="0"/>
    </xf>
    <xf numFmtId="0" fontId="65" fillId="0" borderId="10" xfId="48" applyNumberFormat="1" applyFill="1" applyBorder="1" applyAlignment="1" applyProtection="1">
      <alignment horizontal="center" vertical="top" wrapText="1"/>
      <protection locked="0"/>
    </xf>
    <xf numFmtId="0" fontId="76" fillId="0" borderId="10" xfId="0" applyFont="1" applyFill="1" applyBorder="1" applyAlignment="1" applyProtection="1">
      <alignment vertical="top"/>
      <protection locked="0"/>
    </xf>
    <xf numFmtId="0" fontId="78" fillId="0" borderId="10" xfId="48" applyNumberFormat="1" applyFont="1" applyFill="1" applyBorder="1" applyAlignment="1" applyProtection="1">
      <alignment horizontal="center" vertical="top" wrapText="1"/>
      <protection locked="0"/>
    </xf>
    <xf numFmtId="176" fontId="30" fillId="0" borderId="10" xfId="48" applyNumberFormat="1" applyFont="1" applyFill="1" applyBorder="1" applyAlignment="1" applyProtection="1">
      <alignment horizontal="center" vertical="top" wrapText="1"/>
      <protection locked="0"/>
    </xf>
    <xf numFmtId="176" fontId="78" fillId="0" borderId="10" xfId="48" applyNumberFormat="1" applyFont="1" applyFill="1" applyBorder="1" applyAlignment="1" applyProtection="1">
      <alignment horizontal="center" vertical="top" wrapText="1"/>
      <protection locked="0"/>
    </xf>
    <xf numFmtId="4" fontId="30" fillId="0" borderId="10" xfId="46" applyNumberFormat="1" applyFont="1" applyFill="1" applyBorder="1" applyAlignment="1" applyProtection="1">
      <alignment horizontal="justify" vertical="top" wrapText="1"/>
      <protection locked="0"/>
    </xf>
    <xf numFmtId="4" fontId="30" fillId="0" borderId="10" xfId="46" applyNumberFormat="1" applyFont="1" applyFill="1" applyBorder="1" applyAlignment="1" applyProtection="1">
      <alignment vertical="top" wrapText="1"/>
      <protection locked="0"/>
    </xf>
    <xf numFmtId="176" fontId="30" fillId="0" borderId="10" xfId="0" applyNumberFormat="1" applyFont="1" applyFill="1" applyBorder="1" applyAlignment="1" applyProtection="1">
      <alignment horizontal="center" vertical="top"/>
      <protection locked="0"/>
    </xf>
    <xf numFmtId="172" fontId="30" fillId="0" borderId="10" xfId="46" applyFont="1" applyFill="1" applyBorder="1" applyAlignment="1" applyProtection="1">
      <alignment horizontal="justify" vertical="top" wrapText="1"/>
      <protection locked="0"/>
    </xf>
    <xf numFmtId="0" fontId="76" fillId="0" borderId="10" xfId="0" applyFont="1" applyFill="1" applyBorder="1" applyAlignment="1" applyProtection="1">
      <alignment wrapText="1"/>
      <protection locked="0"/>
    </xf>
    <xf numFmtId="0" fontId="76" fillId="0" borderId="10" xfId="0" applyFont="1" applyFill="1" applyBorder="1" applyAlignment="1" applyProtection="1">
      <alignment horizontal="center" vertical="center" wrapText="1"/>
      <protection locked="0"/>
    </xf>
    <xf numFmtId="49" fontId="30" fillId="0" borderId="10" xfId="59" applyNumberFormat="1" applyFont="1" applyFill="1" applyBorder="1" applyAlignment="1" applyProtection="1">
      <alignment horizontal="center" vertical="center" wrapText="1"/>
      <protection locked="0"/>
    </xf>
    <xf numFmtId="176" fontId="30" fillId="0" borderId="10" xfId="0" applyNumberFormat="1" applyFont="1" applyFill="1" applyBorder="1" applyAlignment="1" applyProtection="1">
      <alignment horizontal="center" vertical="center" wrapText="1"/>
      <protection locked="0"/>
    </xf>
    <xf numFmtId="0" fontId="76" fillId="0" borderId="10" xfId="0" applyFont="1" applyFill="1" applyBorder="1" applyAlignment="1" applyProtection="1">
      <alignment horizontal="justify" vertical="top" wrapText="1" readingOrder="1"/>
      <protection locked="0"/>
    </xf>
    <xf numFmtId="176" fontId="78" fillId="0" borderId="10" xfId="48" applyNumberFormat="1" applyFont="1" applyFill="1" applyBorder="1" applyAlignment="1" applyProtection="1">
      <alignment horizontal="center" vertical="center" wrapText="1"/>
      <protection locked="0"/>
    </xf>
    <xf numFmtId="0" fontId="9" fillId="0" borderId="10" xfId="46" applyNumberFormat="1" applyFont="1" applyFill="1" applyBorder="1" applyAlignment="1" applyProtection="1">
      <alignment vertical="top" wrapText="1"/>
      <protection locked="0"/>
    </xf>
    <xf numFmtId="3" fontId="9" fillId="0" borderId="10" xfId="47" applyNumberFormat="1" applyFont="1" applyFill="1" applyBorder="1" applyAlignment="1" applyProtection="1">
      <alignment vertical="top" wrapText="1"/>
      <protection locked="0"/>
    </xf>
    <xf numFmtId="0" fontId="30" fillId="0" borderId="10" xfId="47" applyNumberFormat="1" applyFont="1" applyFill="1" applyBorder="1" applyAlignment="1" applyProtection="1">
      <alignment vertical="top" wrapText="1"/>
      <protection locked="0"/>
    </xf>
    <xf numFmtId="3" fontId="30" fillId="0" borderId="10" xfId="47" applyNumberFormat="1" applyFont="1" applyFill="1" applyBorder="1" applyAlignment="1" applyProtection="1">
      <alignment vertical="top" wrapText="1"/>
      <protection locked="0"/>
    </xf>
    <xf numFmtId="176" fontId="76" fillId="0" borderId="0" xfId="0" applyNumberFormat="1" applyFont="1" applyFill="1" applyAlignment="1" applyProtection="1">
      <alignment horizontal="left"/>
      <protection locked="0"/>
    </xf>
    <xf numFmtId="0" fontId="76" fillId="0" borderId="0" xfId="0" applyFont="1" applyFill="1" applyAlignment="1" applyProtection="1">
      <alignment horizontal="center" vertical="top" wrapText="1"/>
      <protection locked="0"/>
    </xf>
    <xf numFmtId="10" fontId="30" fillId="0" borderId="10" xfId="64" applyNumberFormat="1" applyFont="1" applyFill="1" applyBorder="1" applyAlignment="1" applyProtection="1">
      <alignment horizontal="center" vertical="top" wrapText="1"/>
      <protection/>
    </xf>
    <xf numFmtId="0" fontId="76" fillId="0" borderId="10" xfId="0" applyFont="1" applyFill="1" applyBorder="1" applyAlignment="1" applyProtection="1">
      <alignment horizontal="justify" vertical="top" wrapText="1"/>
      <protection/>
    </xf>
    <xf numFmtId="179" fontId="76" fillId="0" borderId="10" xfId="64" applyNumberFormat="1" applyFont="1" applyFill="1" applyBorder="1" applyAlignment="1" applyProtection="1">
      <alignment horizontal="center" vertical="top"/>
      <protection/>
    </xf>
    <xf numFmtId="0" fontId="76" fillId="0" borderId="10" xfId="0" applyFont="1" applyFill="1" applyBorder="1" applyAlignment="1" applyProtection="1">
      <alignment horizontal="left" vertical="top" wrapText="1"/>
      <protection/>
    </xf>
    <xf numFmtId="0" fontId="76" fillId="0" borderId="10" xfId="0" applyFont="1" applyFill="1" applyBorder="1" applyAlignment="1" applyProtection="1">
      <alignment horizontal="center" vertical="top" wrapText="1"/>
      <protection/>
    </xf>
    <xf numFmtId="0" fontId="30" fillId="0" borderId="10" xfId="61" applyNumberFormat="1" applyFont="1" applyFill="1" applyBorder="1" applyAlignment="1" applyProtection="1">
      <alignment horizontal="center" vertical="top" wrapText="1"/>
      <protection/>
    </xf>
    <xf numFmtId="0" fontId="76" fillId="0" borderId="10" xfId="0" applyFont="1" applyFill="1" applyBorder="1" applyAlignment="1" applyProtection="1">
      <alignment/>
      <protection/>
    </xf>
    <xf numFmtId="0" fontId="76" fillId="0" borderId="10" xfId="0" applyFont="1" applyFill="1" applyBorder="1" applyAlignment="1" applyProtection="1">
      <alignment horizontal="center" vertical="center" wrapText="1"/>
      <protection/>
    </xf>
    <xf numFmtId="9" fontId="76" fillId="0" borderId="10" xfId="0" applyNumberFormat="1" applyFont="1" applyFill="1" applyBorder="1" applyAlignment="1" applyProtection="1">
      <alignment horizontal="center" vertical="top" wrapText="1"/>
      <protection/>
    </xf>
    <xf numFmtId="0" fontId="33" fillId="34" borderId="10" xfId="59" applyNumberFormat="1" applyFont="1" applyFill="1" applyBorder="1" applyAlignment="1" applyProtection="1">
      <alignment horizontal="center" vertical="center" wrapText="1"/>
      <protection locked="0"/>
    </xf>
    <xf numFmtId="1" fontId="33" fillId="34" borderId="10" xfId="59" applyNumberFormat="1" applyFont="1" applyFill="1" applyBorder="1" applyAlignment="1" applyProtection="1">
      <alignment horizontal="center" vertical="center" textRotation="90" wrapText="1"/>
      <protection/>
    </xf>
    <xf numFmtId="0" fontId="33" fillId="34" borderId="12" xfId="59" applyNumberFormat="1" applyFont="1" applyFill="1" applyBorder="1" applyAlignment="1" applyProtection="1">
      <alignment horizontal="center" vertical="center" wrapText="1"/>
      <protection locked="0"/>
    </xf>
    <xf numFmtId="0" fontId="76" fillId="0" borderId="10" xfId="0" applyFont="1" applyBorder="1" applyAlignment="1" applyProtection="1">
      <alignment horizontal="center" vertical="top" wrapText="1"/>
      <protection/>
    </xf>
    <xf numFmtId="0" fontId="78" fillId="0" borderId="10" xfId="48" applyFont="1" applyFill="1" applyBorder="1" applyAlignment="1" applyProtection="1">
      <alignment vertical="top" wrapText="1"/>
      <protection locked="0"/>
    </xf>
    <xf numFmtId="0" fontId="0" fillId="0" borderId="0" xfId="0" applyAlignment="1" applyProtection="1">
      <alignment wrapText="1"/>
      <protection locked="0"/>
    </xf>
    <xf numFmtId="0" fontId="77" fillId="0" borderId="0" xfId="0" applyFont="1" applyBorder="1" applyAlignment="1" applyProtection="1">
      <alignment wrapText="1"/>
      <protection locked="0"/>
    </xf>
    <xf numFmtId="1" fontId="5" fillId="34" borderId="10" xfId="59" applyNumberFormat="1" applyFont="1" applyFill="1" applyBorder="1" applyAlignment="1" applyProtection="1">
      <alignment horizontal="center" vertical="center" textRotation="90" wrapText="1"/>
      <protection locked="0"/>
    </xf>
    <xf numFmtId="10" fontId="30" fillId="0" borderId="10" xfId="64" applyNumberFormat="1" applyFont="1" applyFill="1" applyBorder="1" applyAlignment="1" applyProtection="1">
      <alignment vertical="top"/>
      <protection locked="0"/>
    </xf>
    <xf numFmtId="0" fontId="30" fillId="0" borderId="10" xfId="46" applyNumberFormat="1" applyFont="1" applyFill="1" applyBorder="1" applyAlignment="1" applyProtection="1">
      <alignment horizontal="left" vertical="top" wrapText="1"/>
      <protection locked="0"/>
    </xf>
    <xf numFmtId="198" fontId="30" fillId="0" borderId="10" xfId="46" applyNumberFormat="1" applyFont="1" applyFill="1" applyBorder="1" applyAlignment="1" applyProtection="1">
      <alignment horizontal="justify" vertical="top" wrapText="1"/>
      <protection locked="0"/>
    </xf>
    <xf numFmtId="43" fontId="30" fillId="0" borderId="10" xfId="53" applyNumberFormat="1" applyFont="1" applyFill="1" applyBorder="1" applyAlignment="1" applyProtection="1">
      <alignment horizontal="justify" vertical="top" wrapText="1"/>
      <protection locked="0"/>
    </xf>
    <xf numFmtId="43" fontId="30" fillId="0" borderId="10" xfId="53" applyNumberFormat="1" applyFont="1" applyFill="1" applyBorder="1" applyAlignment="1" applyProtection="1">
      <alignment horizontal="center" vertical="top" wrapText="1"/>
      <protection locked="0"/>
    </xf>
    <xf numFmtId="0" fontId="30" fillId="0" borderId="10" xfId="53" applyNumberFormat="1" applyFont="1" applyFill="1" applyBorder="1" applyAlignment="1" applyProtection="1">
      <alignment horizontal="justify" vertical="top" wrapText="1"/>
      <protection locked="0"/>
    </xf>
    <xf numFmtId="9" fontId="30" fillId="0" borderId="10" xfId="0" applyNumberFormat="1" applyFont="1" applyFill="1" applyBorder="1" applyAlignment="1" applyProtection="1">
      <alignment vertical="top" wrapText="1"/>
      <protection locked="0"/>
    </xf>
    <xf numFmtId="49" fontId="30" fillId="0" borderId="10" xfId="0" applyNumberFormat="1" applyFont="1" applyFill="1" applyBorder="1" applyAlignment="1" applyProtection="1">
      <alignment horizontal="justify" vertical="top" wrapText="1"/>
      <protection locked="0"/>
    </xf>
    <xf numFmtId="9" fontId="30" fillId="0" borderId="10" xfId="0" applyNumberFormat="1" applyFont="1" applyFill="1" applyBorder="1" applyAlignment="1" applyProtection="1">
      <alignment horizontal="justify" vertical="top" wrapText="1"/>
      <protection locked="0"/>
    </xf>
    <xf numFmtId="172" fontId="30" fillId="0" borderId="10" xfId="46" applyFont="1" applyFill="1" applyBorder="1" applyAlignment="1" applyProtection="1">
      <alignment horizontal="left" vertical="top" wrapText="1"/>
      <protection locked="0"/>
    </xf>
    <xf numFmtId="9" fontId="30" fillId="0" borderId="10" xfId="65" applyFont="1" applyFill="1" applyBorder="1" applyAlignment="1" applyProtection="1">
      <alignment horizontal="justify" vertical="top" wrapText="1"/>
      <protection locked="0"/>
    </xf>
    <xf numFmtId="2" fontId="30" fillId="0" borderId="10" xfId="0" applyNumberFormat="1" applyFont="1" applyFill="1" applyBorder="1" applyAlignment="1" applyProtection="1">
      <alignment horizontal="justify" vertical="top" wrapText="1"/>
      <protection locked="0"/>
    </xf>
    <xf numFmtId="0" fontId="30" fillId="0" borderId="10" xfId="0" applyFont="1" applyFill="1" applyBorder="1" applyAlignment="1" applyProtection="1">
      <alignment horizontal="justify" vertical="top" wrapText="1"/>
      <protection locked="0"/>
    </xf>
    <xf numFmtId="0" fontId="30" fillId="0" borderId="10" xfId="0" applyFont="1" applyFill="1" applyBorder="1" applyAlignment="1" applyProtection="1">
      <alignment vertical="top" wrapText="1"/>
      <protection locked="0"/>
    </xf>
    <xf numFmtId="9" fontId="30" fillId="28" borderId="10" xfId="64" applyFont="1" applyFill="1" applyBorder="1" applyAlignment="1" applyProtection="1">
      <alignment horizontal="center" vertical="top"/>
      <protection locked="0"/>
    </xf>
    <xf numFmtId="0" fontId="30" fillId="35" borderId="10" xfId="46" applyNumberFormat="1" applyFont="1" applyFill="1" applyBorder="1" applyAlignment="1" applyProtection="1">
      <alignment horizontal="justify" vertical="top" wrapText="1"/>
      <protection locked="0"/>
    </xf>
    <xf numFmtId="9" fontId="30" fillId="35" borderId="10" xfId="64" applyFont="1" applyFill="1" applyBorder="1" applyAlignment="1" applyProtection="1">
      <alignment horizontal="center" vertical="top"/>
      <protection locked="0"/>
    </xf>
    <xf numFmtId="0" fontId="30" fillId="35" borderId="10" xfId="0" applyNumberFormat="1" applyFont="1" applyFill="1" applyBorder="1" applyAlignment="1" applyProtection="1">
      <alignment horizontal="justify" vertical="top" wrapText="1"/>
      <protection locked="0"/>
    </xf>
    <xf numFmtId="9" fontId="30" fillId="0" borderId="13" xfId="65" applyFont="1" applyFill="1" applyBorder="1" applyAlignment="1">
      <alignment horizontal="center" vertical="top"/>
    </xf>
    <xf numFmtId="0" fontId="30" fillId="35" borderId="10" xfId="46" applyNumberFormat="1" applyFont="1" applyFill="1" applyBorder="1" applyAlignment="1" applyProtection="1">
      <alignment vertical="top" wrapText="1"/>
      <protection locked="0"/>
    </xf>
    <xf numFmtId="0" fontId="30" fillId="35" borderId="10" xfId="46" applyNumberFormat="1" applyFont="1" applyFill="1" applyBorder="1" applyAlignment="1" applyProtection="1">
      <alignment vertical="top"/>
      <protection locked="0"/>
    </xf>
    <xf numFmtId="9" fontId="30" fillId="0" borderId="10" xfId="64" applyFont="1" applyFill="1" applyBorder="1" applyAlignment="1" applyProtection="1">
      <alignment horizontal="center" vertical="top" wrapText="1"/>
      <protection locked="0"/>
    </xf>
    <xf numFmtId="9" fontId="30" fillId="0" borderId="10" xfId="46" applyNumberFormat="1" applyFont="1" applyFill="1" applyBorder="1" applyAlignment="1" applyProtection="1">
      <alignment horizontal="center" vertical="top" wrapText="1"/>
      <protection locked="0"/>
    </xf>
    <xf numFmtId="197" fontId="30" fillId="0" borderId="14" xfId="46" applyNumberFormat="1" applyFont="1" applyFill="1" applyBorder="1" applyAlignment="1">
      <alignment horizontal="justify" vertical="top" wrapText="1"/>
    </xf>
    <xf numFmtId="9" fontId="30" fillId="35" borderId="10" xfId="0" applyNumberFormat="1" applyFont="1" applyFill="1" applyBorder="1" applyAlignment="1" applyProtection="1">
      <alignment horizontal="justify" vertical="top" wrapText="1"/>
      <protection locked="0"/>
    </xf>
    <xf numFmtId="9" fontId="30" fillId="36" borderId="10" xfId="64" applyFont="1" applyFill="1" applyBorder="1" applyAlignment="1" applyProtection="1">
      <alignment horizontal="center" vertical="top" wrapText="1"/>
      <protection locked="0"/>
    </xf>
    <xf numFmtId="0" fontId="30" fillId="36" borderId="10" xfId="46" applyNumberFormat="1" applyFont="1" applyFill="1" applyBorder="1" applyAlignment="1" applyProtection="1">
      <alignment horizontal="center" vertical="top" wrapText="1"/>
      <protection locked="0"/>
    </xf>
    <xf numFmtId="9" fontId="30" fillId="36" borderId="10" xfId="46" applyNumberFormat="1" applyFont="1" applyFill="1" applyBorder="1" applyAlignment="1">
      <alignment horizontal="center" vertical="top" wrapText="1"/>
    </xf>
    <xf numFmtId="9" fontId="30" fillId="36" borderId="10" xfId="65" applyNumberFormat="1" applyFont="1" applyFill="1" applyBorder="1" applyAlignment="1">
      <alignment horizontal="center" vertical="top" wrapText="1"/>
    </xf>
    <xf numFmtId="9" fontId="30" fillId="36" borderId="10" xfId="65" applyFont="1" applyFill="1" applyBorder="1" applyAlignment="1">
      <alignment horizontal="center" vertical="top" wrapText="1"/>
    </xf>
    <xf numFmtId="9" fontId="30" fillId="36" borderId="10" xfId="0" applyNumberFormat="1" applyFont="1" applyFill="1" applyBorder="1" applyAlignment="1">
      <alignment horizontal="center" vertical="top" wrapText="1"/>
    </xf>
    <xf numFmtId="9" fontId="30" fillId="36" borderId="10" xfId="64" applyFont="1" applyFill="1" applyBorder="1" applyAlignment="1" applyProtection="1">
      <alignment horizontal="center" vertical="top"/>
      <protection locked="0"/>
    </xf>
    <xf numFmtId="9" fontId="30" fillId="35" borderId="15" xfId="65" applyFont="1" applyFill="1" applyBorder="1" applyAlignment="1">
      <alignment horizontal="justify" vertical="top" wrapText="1"/>
    </xf>
    <xf numFmtId="9" fontId="30" fillId="35" borderId="10" xfId="65" applyFont="1" applyFill="1" applyBorder="1" applyAlignment="1">
      <alignment horizontal="justify" vertical="top" wrapText="1"/>
    </xf>
    <xf numFmtId="9" fontId="30" fillId="35" borderId="14" xfId="65" applyFont="1" applyFill="1" applyBorder="1" applyAlignment="1">
      <alignment horizontal="justify" vertical="top" wrapText="1"/>
    </xf>
    <xf numFmtId="174" fontId="30" fillId="0" borderId="10" xfId="65" applyNumberFormat="1" applyFont="1" applyFill="1" applyBorder="1" applyAlignment="1" applyProtection="1">
      <alignment horizontal="justify" vertical="top" wrapText="1"/>
      <protection locked="0"/>
    </xf>
    <xf numFmtId="0" fontId="30" fillId="35" borderId="10" xfId="0" applyNumberFormat="1" applyFont="1" applyFill="1" applyBorder="1" applyAlignment="1">
      <alignment horizontal="center" vertical="top" wrapText="1"/>
    </xf>
    <xf numFmtId="198" fontId="30" fillId="35" borderId="10" xfId="46" applyNumberFormat="1" applyFont="1" applyFill="1" applyBorder="1" applyAlignment="1" applyProtection="1">
      <alignment horizontal="justify" vertical="top" wrapText="1"/>
      <protection locked="0"/>
    </xf>
    <xf numFmtId="39" fontId="30" fillId="35" borderId="10" xfId="53" applyNumberFormat="1" applyFont="1" applyFill="1" applyBorder="1" applyAlignment="1">
      <alignment horizontal="justify" vertical="top" wrapText="1"/>
    </xf>
    <xf numFmtId="198" fontId="76" fillId="35" borderId="10" xfId="46" applyNumberFormat="1" applyFont="1" applyFill="1" applyBorder="1" applyAlignment="1" applyProtection="1">
      <alignment horizontal="justify" vertical="top" wrapText="1"/>
      <protection locked="0"/>
    </xf>
    <xf numFmtId="0" fontId="76" fillId="0" borderId="16" xfId="0" applyFont="1" applyBorder="1" applyAlignment="1" applyProtection="1">
      <alignment horizontal="center" vertical="top" wrapText="1"/>
      <protection/>
    </xf>
    <xf numFmtId="0" fontId="76" fillId="0" borderId="16" xfId="0" applyFont="1" applyFill="1" applyBorder="1" applyAlignment="1" applyProtection="1">
      <alignment/>
      <protection locked="0"/>
    </xf>
    <xf numFmtId="9" fontId="76" fillId="36" borderId="10" xfId="0" applyNumberFormat="1" applyFont="1" applyFill="1" applyBorder="1" applyAlignment="1" applyProtection="1">
      <alignment horizontal="center" vertical="top"/>
      <protection locked="0"/>
    </xf>
    <xf numFmtId="0" fontId="76" fillId="36" borderId="10" xfId="0" applyFont="1" applyFill="1" applyBorder="1" applyAlignment="1" applyProtection="1">
      <alignment horizontal="center" vertical="top"/>
      <protection locked="0"/>
    </xf>
    <xf numFmtId="9" fontId="74" fillId="34" borderId="10" xfId="0" applyNumberFormat="1" applyFont="1" applyFill="1" applyBorder="1" applyAlignment="1" applyProtection="1">
      <alignment horizontal="center" vertical="top"/>
      <protection locked="0"/>
    </xf>
    <xf numFmtId="0" fontId="74" fillId="34" borderId="10" xfId="0" applyFont="1" applyFill="1" applyBorder="1" applyAlignment="1" applyProtection="1">
      <alignment horizontal="center"/>
      <protection locked="0"/>
    </xf>
    <xf numFmtId="9" fontId="74" fillId="34" borderId="10" xfId="0" applyNumberFormat="1" applyFont="1" applyFill="1" applyBorder="1" applyAlignment="1" applyProtection="1">
      <alignment horizontal="center"/>
      <protection locked="0"/>
    </xf>
    <xf numFmtId="0" fontId="74" fillId="34" borderId="10" xfId="0" applyFont="1" applyFill="1" applyBorder="1" applyAlignment="1" applyProtection="1">
      <alignment/>
      <protection locked="0"/>
    </xf>
    <xf numFmtId="0" fontId="0" fillId="0" borderId="0" xfId="0" applyFont="1" applyFill="1" applyAlignment="1" applyProtection="1">
      <alignment/>
      <protection locked="0"/>
    </xf>
    <xf numFmtId="0" fontId="79" fillId="34" borderId="0" xfId="0" applyFont="1" applyFill="1" applyAlignment="1" applyProtection="1">
      <alignment wrapText="1"/>
      <protection locked="0"/>
    </xf>
    <xf numFmtId="9" fontId="79" fillId="34" borderId="0" xfId="0" applyNumberFormat="1" applyFont="1" applyFill="1" applyAlignment="1" applyProtection="1">
      <alignment horizontal="center" wrapText="1"/>
      <protection locked="0"/>
    </xf>
    <xf numFmtId="0" fontId="79" fillId="0" borderId="0" xfId="0" applyFont="1" applyAlignment="1" applyProtection="1">
      <alignment wrapText="1"/>
      <protection locked="0"/>
    </xf>
    <xf numFmtId="179" fontId="76" fillId="36" borderId="10" xfId="64" applyNumberFormat="1" applyFont="1" applyFill="1" applyBorder="1" applyAlignment="1" applyProtection="1">
      <alignment horizontal="center" vertical="top"/>
      <protection locked="0"/>
    </xf>
    <xf numFmtId="9" fontId="76" fillId="36" borderId="10" xfId="64" applyFont="1" applyFill="1" applyBorder="1" applyAlignment="1" applyProtection="1">
      <alignment horizontal="center" vertical="top"/>
      <protection locked="0"/>
    </xf>
    <xf numFmtId="9" fontId="76" fillId="0" borderId="0" xfId="64" applyFont="1" applyFill="1" applyAlignment="1" applyProtection="1">
      <alignment/>
      <protection locked="0"/>
    </xf>
    <xf numFmtId="9" fontId="76" fillId="36" borderId="10" xfId="64" applyFont="1" applyFill="1" applyBorder="1" applyAlignment="1" applyProtection="1">
      <alignment horizontal="center" vertical="top" wrapText="1"/>
      <protection locked="0"/>
    </xf>
    <xf numFmtId="9" fontId="76" fillId="36" borderId="10" xfId="0" applyNumberFormat="1" applyFont="1" applyFill="1" applyBorder="1" applyAlignment="1" applyProtection="1">
      <alignment horizontal="center" vertical="top" wrapText="1"/>
      <protection locked="0"/>
    </xf>
    <xf numFmtId="0" fontId="76" fillId="36" borderId="10" xfId="0" applyFont="1" applyFill="1" applyBorder="1" applyAlignment="1" applyProtection="1">
      <alignment horizontal="center" vertical="top" wrapText="1"/>
      <protection locked="0"/>
    </xf>
    <xf numFmtId="49" fontId="30" fillId="36" borderId="10" xfId="59" applyNumberFormat="1" applyFont="1" applyFill="1" applyBorder="1" applyAlignment="1" applyProtection="1">
      <alignment horizontal="center" vertical="top" wrapText="1"/>
      <protection locked="0"/>
    </xf>
    <xf numFmtId="0" fontId="80" fillId="0" borderId="10" xfId="0" applyFont="1" applyBorder="1" applyAlignment="1">
      <alignment vertical="top" wrapText="1"/>
    </xf>
    <xf numFmtId="178" fontId="76" fillId="36" borderId="10" xfId="0" applyNumberFormat="1" applyFont="1" applyFill="1" applyBorder="1" applyAlignment="1" applyProtection="1">
      <alignment horizontal="center" vertical="top"/>
      <protection locked="0"/>
    </xf>
    <xf numFmtId="0" fontId="76" fillId="0" borderId="10" xfId="0" applyNumberFormat="1" applyFont="1" applyFill="1" applyBorder="1" applyAlignment="1" applyProtection="1">
      <alignment vertical="top" wrapText="1"/>
      <protection locked="0"/>
    </xf>
    <xf numFmtId="1" fontId="76" fillId="36" borderId="10" xfId="64" applyNumberFormat="1" applyFont="1" applyFill="1" applyBorder="1" applyAlignment="1" applyProtection="1">
      <alignment horizontal="center" vertical="top"/>
      <protection locked="0"/>
    </xf>
    <xf numFmtId="178" fontId="76" fillId="36" borderId="10" xfId="64" applyNumberFormat="1" applyFont="1" applyFill="1" applyBorder="1" applyAlignment="1" applyProtection="1">
      <alignment horizontal="center" vertical="top"/>
      <protection locked="0"/>
    </xf>
    <xf numFmtId="3" fontId="76" fillId="36" borderId="10" xfId="64" applyNumberFormat="1" applyFont="1" applyFill="1" applyBorder="1" applyAlignment="1" applyProtection="1">
      <alignment horizontal="center" vertical="top"/>
      <protection locked="0"/>
    </xf>
    <xf numFmtId="176" fontId="76" fillId="0" borderId="10" xfId="0" applyNumberFormat="1" applyFont="1" applyFill="1" applyBorder="1" applyAlignment="1">
      <alignment vertical="top" wrapText="1"/>
    </xf>
    <xf numFmtId="0" fontId="76" fillId="4" borderId="10" xfId="0" applyFont="1" applyFill="1" applyBorder="1" applyAlignment="1" applyProtection="1">
      <alignment vertical="top" wrapText="1"/>
      <protection locked="0"/>
    </xf>
    <xf numFmtId="1" fontId="76" fillId="36" borderId="10" xfId="0" applyNumberFormat="1" applyFont="1" applyFill="1" applyBorder="1" applyAlignment="1" applyProtection="1">
      <alignment horizontal="center" vertical="top"/>
      <protection locked="0"/>
    </xf>
    <xf numFmtId="9" fontId="30" fillId="36" borderId="10" xfId="0" applyNumberFormat="1" applyFont="1" applyFill="1" applyBorder="1" applyAlignment="1" applyProtection="1">
      <alignment horizontal="center" vertical="top" wrapText="1"/>
      <protection locked="0"/>
    </xf>
    <xf numFmtId="1" fontId="76" fillId="36" borderId="10" xfId="64" applyNumberFormat="1" applyFont="1" applyFill="1" applyBorder="1" applyAlignment="1" applyProtection="1">
      <alignment horizontal="center" vertical="top" wrapText="1"/>
      <protection locked="0"/>
    </xf>
    <xf numFmtId="3" fontId="76" fillId="36" borderId="10" xfId="64" applyNumberFormat="1" applyFont="1" applyFill="1" applyBorder="1" applyAlignment="1" applyProtection="1">
      <alignment horizontal="center" vertical="top" wrapText="1"/>
      <protection locked="0"/>
    </xf>
    <xf numFmtId="0" fontId="76" fillId="36" borderId="10" xfId="64" applyNumberFormat="1" applyFont="1" applyFill="1" applyBorder="1" applyAlignment="1" applyProtection="1">
      <alignment horizontal="center" vertical="top" wrapText="1"/>
      <protection locked="0"/>
    </xf>
    <xf numFmtId="174" fontId="76" fillId="0" borderId="10" xfId="0" applyNumberFormat="1" applyFont="1" applyFill="1" applyBorder="1" applyAlignment="1" applyProtection="1">
      <alignment vertical="top" wrapText="1"/>
      <protection locked="0"/>
    </xf>
    <xf numFmtId="0" fontId="30" fillId="0" borderId="16" xfId="0" applyFont="1" applyFill="1" applyBorder="1" applyAlignment="1" applyProtection="1">
      <alignment vertical="top" wrapText="1"/>
      <protection/>
    </xf>
    <xf numFmtId="0" fontId="76" fillId="5" borderId="16" xfId="0" applyFont="1" applyFill="1" applyBorder="1" applyAlignment="1" applyProtection="1">
      <alignment vertical="top" wrapText="1"/>
      <protection locked="0"/>
    </xf>
    <xf numFmtId="0" fontId="76" fillId="5" borderId="17" xfId="0" applyFont="1" applyFill="1" applyBorder="1" applyAlignment="1" applyProtection="1">
      <alignment vertical="top" wrapText="1"/>
      <protection locked="0"/>
    </xf>
    <xf numFmtId="0" fontId="76" fillId="5" borderId="11" xfId="0" applyFont="1" applyFill="1" applyBorder="1" applyAlignment="1" applyProtection="1">
      <alignment vertical="top" wrapText="1"/>
      <protection locked="0"/>
    </xf>
    <xf numFmtId="0" fontId="76" fillId="5" borderId="10" xfId="0" applyFont="1" applyFill="1" applyBorder="1" applyAlignment="1" applyProtection="1">
      <alignment vertical="top" wrapText="1"/>
      <protection locked="0"/>
    </xf>
    <xf numFmtId="0" fontId="76" fillId="37" borderId="10" xfId="0" applyFont="1" applyFill="1" applyBorder="1" applyAlignment="1" applyProtection="1">
      <alignment vertical="top" wrapText="1"/>
      <protection locked="0"/>
    </xf>
    <xf numFmtId="9" fontId="76" fillId="36" borderId="0" xfId="0" applyNumberFormat="1" applyFont="1" applyFill="1" applyAlignment="1" applyProtection="1">
      <alignment horizontal="center" vertical="top"/>
      <protection locked="0"/>
    </xf>
    <xf numFmtId="0" fontId="30" fillId="0" borderId="16" xfId="0" applyFont="1" applyFill="1" applyBorder="1" applyAlignment="1" applyProtection="1">
      <alignment horizontal="center" vertical="top" wrapText="1"/>
      <protection locked="0"/>
    </xf>
    <xf numFmtId="0" fontId="30" fillId="0" borderId="17" xfId="0" applyFont="1" applyFill="1" applyBorder="1" applyAlignment="1" applyProtection="1">
      <alignment horizontal="center" vertical="top" wrapText="1"/>
      <protection locked="0"/>
    </xf>
    <xf numFmtId="9" fontId="30" fillId="36" borderId="16" xfId="64" applyFont="1" applyFill="1" applyBorder="1" applyAlignment="1" applyProtection="1">
      <alignment horizontal="center" vertical="top" wrapText="1"/>
      <protection locked="0"/>
    </xf>
    <xf numFmtId="9" fontId="30" fillId="36" borderId="17" xfId="64" applyFont="1" applyFill="1" applyBorder="1" applyAlignment="1" applyProtection="1">
      <alignment horizontal="center" vertical="top" wrapText="1"/>
      <protection locked="0"/>
    </xf>
    <xf numFmtId="9" fontId="30" fillId="36" borderId="11" xfId="64" applyFont="1" applyFill="1" applyBorder="1" applyAlignment="1" applyProtection="1">
      <alignment horizontal="center" vertical="top" wrapText="1"/>
      <protection locked="0"/>
    </xf>
    <xf numFmtId="9" fontId="30" fillId="0" borderId="16" xfId="0" applyNumberFormat="1" applyFont="1" applyFill="1" applyBorder="1" applyAlignment="1" applyProtection="1">
      <alignment horizontal="center" vertical="top" wrapText="1"/>
      <protection locked="0"/>
    </xf>
    <xf numFmtId="10" fontId="30" fillId="0" borderId="10" xfId="0" applyNumberFormat="1" applyFont="1" applyFill="1" applyBorder="1" applyAlignment="1" applyProtection="1">
      <alignment horizontal="center" vertical="top" wrapText="1"/>
      <protection locked="0"/>
    </xf>
    <xf numFmtId="0" fontId="30" fillId="0" borderId="10" xfId="0" applyFont="1" applyFill="1" applyBorder="1" applyAlignment="1" applyProtection="1">
      <alignment horizontal="center" vertical="top" wrapText="1"/>
      <protection locked="0"/>
    </xf>
    <xf numFmtId="49" fontId="30" fillId="0" borderId="10" xfId="59" applyNumberFormat="1" applyFont="1" applyFill="1" applyBorder="1" applyAlignment="1" applyProtection="1">
      <alignment horizontal="center" vertical="top" wrapText="1"/>
      <protection locked="0"/>
    </xf>
    <xf numFmtId="0" fontId="30" fillId="36" borderId="10" xfId="64" applyNumberFormat="1" applyFont="1" applyFill="1" applyBorder="1" applyAlignment="1" applyProtection="1">
      <alignment horizontal="center" vertical="top" wrapText="1"/>
      <protection locked="0"/>
    </xf>
    <xf numFmtId="0" fontId="33" fillId="34" borderId="11" xfId="59" applyNumberFormat="1" applyFont="1" applyFill="1" applyBorder="1" applyAlignment="1" applyProtection="1">
      <alignment horizontal="center" vertical="center" wrapText="1"/>
      <protection locked="0"/>
    </xf>
    <xf numFmtId="49" fontId="33" fillId="34" borderId="16" xfId="59" applyNumberFormat="1" applyFont="1" applyFill="1" applyBorder="1" applyAlignment="1" applyProtection="1">
      <alignment horizontal="center" vertical="center" wrapText="1"/>
      <protection/>
    </xf>
    <xf numFmtId="49" fontId="36" fillId="0" borderId="10" xfId="59" applyNumberFormat="1" applyFont="1" applyFill="1" applyBorder="1" applyAlignment="1" applyProtection="1">
      <alignment horizontal="center" vertical="top" wrapText="1"/>
      <protection/>
    </xf>
    <xf numFmtId="0" fontId="76" fillId="36" borderId="16" xfId="0" applyFont="1" applyFill="1" applyBorder="1" applyAlignment="1" applyProtection="1">
      <alignment horizontal="center" vertical="top"/>
      <protection locked="0"/>
    </xf>
    <xf numFmtId="9" fontId="76" fillId="36" borderId="16" xfId="64" applyFont="1" applyFill="1" applyBorder="1" applyAlignment="1" applyProtection="1">
      <alignment horizontal="center" vertical="top"/>
      <protection locked="0"/>
    </xf>
    <xf numFmtId="0" fontId="30" fillId="0" borderId="16" xfId="0" applyFont="1" applyFill="1" applyBorder="1" applyAlignment="1" applyProtection="1">
      <alignment horizontal="center" vertical="top" wrapText="1"/>
      <protection/>
    </xf>
    <xf numFmtId="0" fontId="30" fillId="36" borderId="16" xfId="0" applyFont="1" applyFill="1" applyBorder="1" applyAlignment="1" applyProtection="1">
      <alignment horizontal="center" vertical="top" wrapText="1"/>
      <protection locked="0"/>
    </xf>
    <xf numFmtId="9" fontId="30" fillId="36" borderId="16" xfId="0" applyNumberFormat="1" applyFont="1" applyFill="1" applyBorder="1" applyAlignment="1" applyProtection="1">
      <alignment horizontal="center" vertical="top" wrapText="1"/>
      <protection locked="0"/>
    </xf>
    <xf numFmtId="9" fontId="30" fillId="36" borderId="11" xfId="0" applyNumberFormat="1" applyFont="1" applyFill="1" applyBorder="1" applyAlignment="1" applyProtection="1">
      <alignment horizontal="center" vertical="top" wrapText="1"/>
      <protection locked="0"/>
    </xf>
    <xf numFmtId="0" fontId="30" fillId="0" borderId="16" xfId="0" applyNumberFormat="1" applyFont="1" applyFill="1" applyBorder="1" applyAlignment="1" applyProtection="1">
      <alignment horizontal="center" vertical="top" wrapText="1"/>
      <protection locked="0"/>
    </xf>
    <xf numFmtId="0" fontId="76" fillId="0" borderId="16" xfId="0" applyFont="1" applyFill="1" applyBorder="1" applyAlignment="1" applyProtection="1">
      <alignment horizontal="center" vertical="top" wrapText="1"/>
      <protection locked="0"/>
    </xf>
    <xf numFmtId="49" fontId="30" fillId="0" borderId="16" xfId="59" applyNumberFormat="1" applyFont="1" applyFill="1" applyBorder="1" applyAlignment="1" applyProtection="1">
      <alignment horizontal="center" vertical="top" wrapText="1"/>
      <protection/>
    </xf>
    <xf numFmtId="0" fontId="76" fillId="0" borderId="16" xfId="0" applyFont="1" applyFill="1" applyBorder="1" applyAlignment="1" applyProtection="1">
      <alignment horizontal="center" vertical="top" wrapText="1"/>
      <protection/>
    </xf>
    <xf numFmtId="0" fontId="76" fillId="0" borderId="16" xfId="0" applyFont="1" applyFill="1" applyBorder="1" applyAlignment="1" applyProtection="1">
      <alignment horizontal="center" vertical="top"/>
      <protection/>
    </xf>
    <xf numFmtId="10" fontId="30" fillId="0" borderId="10" xfId="64" applyNumberFormat="1" applyFont="1" applyFill="1" applyBorder="1" applyAlignment="1" applyProtection="1">
      <alignment horizontal="center" vertical="top" wrapText="1"/>
      <protection/>
    </xf>
    <xf numFmtId="0" fontId="30" fillId="0" borderId="10" xfId="0" applyFont="1" applyFill="1" applyBorder="1" applyAlignment="1" applyProtection="1">
      <alignment horizontal="center" vertical="top" wrapText="1"/>
      <protection/>
    </xf>
    <xf numFmtId="0" fontId="76" fillId="0" borderId="10" xfId="0" applyFont="1" applyFill="1" applyBorder="1" applyAlignment="1" applyProtection="1">
      <alignment horizontal="center" vertical="top" wrapText="1"/>
      <protection/>
    </xf>
    <xf numFmtId="10" fontId="30" fillId="0" borderId="10" xfId="0" applyNumberFormat="1" applyFont="1" applyFill="1" applyBorder="1" applyAlignment="1" applyProtection="1">
      <alignment horizontal="center" vertical="top" wrapText="1"/>
      <protection/>
    </xf>
    <xf numFmtId="9" fontId="76" fillId="0" borderId="10" xfId="0" applyNumberFormat="1" applyFont="1" applyFill="1" applyBorder="1" applyAlignment="1" applyProtection="1">
      <alignment horizontal="center" vertical="top"/>
      <protection/>
    </xf>
    <xf numFmtId="0" fontId="76" fillId="0" borderId="10" xfId="0" applyFont="1" applyFill="1" applyBorder="1" applyAlignment="1" applyProtection="1">
      <alignment horizontal="center" vertical="top"/>
      <protection/>
    </xf>
    <xf numFmtId="10" fontId="30" fillId="0" borderId="11" xfId="0" applyNumberFormat="1" applyFont="1" applyFill="1" applyBorder="1" applyAlignment="1" applyProtection="1">
      <alignment horizontal="center" vertical="top"/>
      <protection/>
    </xf>
    <xf numFmtId="0" fontId="30" fillId="0" borderId="10" xfId="0" applyFont="1" applyFill="1" applyBorder="1" applyAlignment="1" applyProtection="1">
      <alignment horizontal="center" vertical="top"/>
      <protection/>
    </xf>
    <xf numFmtId="0" fontId="30" fillId="0" borderId="10" xfId="46" applyNumberFormat="1" applyFont="1" applyFill="1" applyBorder="1" applyAlignment="1" applyProtection="1">
      <alignment horizontal="center" vertical="top" wrapText="1"/>
      <protection/>
    </xf>
    <xf numFmtId="0" fontId="30" fillId="0" borderId="10" xfId="46" applyNumberFormat="1" applyFont="1" applyFill="1" applyBorder="1" applyAlignment="1" applyProtection="1">
      <alignment horizontal="center" vertical="top" wrapText="1"/>
      <protection locked="0"/>
    </xf>
    <xf numFmtId="0" fontId="76" fillId="0" borderId="16" xfId="0" applyFont="1" applyFill="1" applyBorder="1" applyAlignment="1" applyProtection="1">
      <alignment horizontal="center" vertical="top"/>
      <protection locked="0"/>
    </xf>
    <xf numFmtId="177" fontId="76" fillId="0" borderId="10" xfId="0" applyNumberFormat="1" applyFont="1" applyFill="1" applyBorder="1" applyAlignment="1" applyProtection="1">
      <alignment horizontal="center" vertical="top" wrapText="1"/>
      <protection locked="0"/>
    </xf>
    <xf numFmtId="3" fontId="0" fillId="0" borderId="10" xfId="0" applyNumberFormat="1" applyBorder="1" applyAlignment="1">
      <alignment vertical="top" wrapText="1"/>
    </xf>
    <xf numFmtId="9" fontId="0" fillId="0" borderId="10" xfId="0" applyNumberFormat="1" applyBorder="1" applyAlignment="1">
      <alignment vertical="top" wrapText="1"/>
    </xf>
    <xf numFmtId="0" fontId="0" fillId="0" borderId="0" xfId="0" applyFill="1" applyAlignment="1">
      <alignment/>
    </xf>
    <xf numFmtId="0" fontId="81" fillId="0" borderId="10" xfId="0" applyFont="1" applyFill="1" applyBorder="1" applyAlignment="1">
      <alignment horizontal="center" vertical="center" wrapText="1"/>
    </xf>
    <xf numFmtId="9" fontId="76" fillId="0" borderId="10" xfId="64" applyFont="1" applyFill="1" applyBorder="1" applyAlignment="1" applyProtection="1">
      <alignment horizontal="center" vertical="top"/>
      <protection/>
    </xf>
    <xf numFmtId="9" fontId="76" fillId="36" borderId="10" xfId="64" applyFont="1" applyFill="1" applyBorder="1" applyAlignment="1" applyProtection="1">
      <alignment horizontal="center" vertical="top"/>
      <protection locked="0"/>
    </xf>
    <xf numFmtId="0" fontId="76" fillId="36" borderId="10" xfId="64" applyNumberFormat="1" applyFont="1" applyFill="1" applyBorder="1" applyAlignment="1" applyProtection="1">
      <alignment horizontal="center" vertical="top"/>
      <protection locked="0"/>
    </xf>
    <xf numFmtId="9" fontId="76" fillId="36" borderId="0" xfId="64" applyFont="1" applyFill="1" applyAlignment="1" applyProtection="1">
      <alignment horizontal="center" vertical="top"/>
      <protection locked="0"/>
    </xf>
    <xf numFmtId="0" fontId="76" fillId="0" borderId="10" xfId="0" applyFont="1" applyFill="1" applyBorder="1" applyAlignment="1" applyProtection="1">
      <alignment horizontal="left" vertical="top" wrapText="1"/>
      <protection locked="0"/>
    </xf>
    <xf numFmtId="3" fontId="0" fillId="0" borderId="10" xfId="0" applyNumberFormat="1" applyBorder="1" applyAlignment="1">
      <alignment horizontal="center" vertical="top" wrapText="1"/>
    </xf>
    <xf numFmtId="9" fontId="0" fillId="0" borderId="10" xfId="0" applyNumberFormat="1" applyBorder="1" applyAlignment="1">
      <alignment horizontal="center" vertical="top" wrapText="1"/>
    </xf>
    <xf numFmtId="9" fontId="76" fillId="0" borderId="10" xfId="64" applyFont="1" applyFill="1" applyBorder="1" applyAlignment="1" applyProtection="1">
      <alignment horizontal="center" vertical="top" wrapText="1"/>
      <protection locked="0"/>
    </xf>
    <xf numFmtId="0" fontId="76" fillId="0" borderId="10" xfId="46" applyNumberFormat="1" applyFont="1" applyFill="1" applyBorder="1" applyAlignment="1" applyProtection="1">
      <alignment horizontal="justify" vertical="top" wrapText="1"/>
      <protection locked="0"/>
    </xf>
    <xf numFmtId="0" fontId="76" fillId="0" borderId="10" xfId="46" applyNumberFormat="1" applyFont="1" applyFill="1" applyBorder="1" applyAlignment="1">
      <alignment horizontal="left" vertical="top" wrapText="1"/>
    </xf>
    <xf numFmtId="3" fontId="76" fillId="0" borderId="10" xfId="47" applyNumberFormat="1" applyFont="1" applyFill="1" applyBorder="1" applyAlignment="1" applyProtection="1">
      <alignment horizontal="justify" vertical="top" wrapText="1"/>
      <protection locked="0"/>
    </xf>
    <xf numFmtId="0" fontId="76" fillId="0" borderId="10" xfId="47" applyNumberFormat="1" applyFont="1" applyFill="1" applyBorder="1" applyAlignment="1" applyProtection="1">
      <alignment horizontal="justify" vertical="top" wrapText="1"/>
      <protection locked="0"/>
    </xf>
    <xf numFmtId="3" fontId="76" fillId="0" borderId="10" xfId="47" applyNumberFormat="1" applyFont="1" applyFill="1" applyBorder="1" applyAlignment="1">
      <alignment horizontal="left" vertical="top" wrapText="1"/>
    </xf>
    <xf numFmtId="0" fontId="76" fillId="35" borderId="10" xfId="46" applyNumberFormat="1" applyFont="1" applyFill="1" applyBorder="1" applyAlignment="1" applyProtection="1">
      <alignment horizontal="justify" vertical="top" wrapText="1"/>
      <protection locked="0"/>
    </xf>
    <xf numFmtId="0" fontId="76" fillId="35" borderId="10" xfId="0" applyNumberFormat="1" applyFont="1" applyFill="1" applyBorder="1" applyAlignment="1" applyProtection="1">
      <alignment horizontal="justify" vertical="top" wrapText="1"/>
      <protection locked="0"/>
    </xf>
    <xf numFmtId="9" fontId="76" fillId="0" borderId="10" xfId="0" applyNumberFormat="1" applyFont="1" applyFill="1" applyBorder="1" applyAlignment="1" applyProtection="1">
      <alignment horizontal="center" vertical="top"/>
      <protection locked="0"/>
    </xf>
    <xf numFmtId="0" fontId="76" fillId="0" borderId="10" xfId="0" applyFont="1" applyFill="1" applyBorder="1" applyAlignment="1" applyProtection="1">
      <alignment horizontal="center" vertical="top"/>
      <protection locked="0"/>
    </xf>
    <xf numFmtId="0" fontId="30" fillId="0" borderId="16" xfId="0" applyFont="1" applyFill="1" applyBorder="1" applyAlignment="1" applyProtection="1">
      <alignment horizontal="justify" vertical="top" wrapText="1"/>
      <protection locked="0"/>
    </xf>
    <xf numFmtId="1" fontId="5" fillId="34" borderId="10" xfId="59" applyNumberFormat="1" applyFont="1" applyFill="1" applyBorder="1" applyAlignment="1" applyProtection="1">
      <alignment horizontal="center" vertical="center" textRotation="90" wrapText="1"/>
      <protection locked="0"/>
    </xf>
    <xf numFmtId="0" fontId="0" fillId="0" borderId="10" xfId="0" applyFont="1" applyBorder="1" applyAlignment="1">
      <alignment vertical="top" wrapText="1"/>
    </xf>
    <xf numFmtId="0" fontId="30" fillId="0" borderId="10" xfId="0" applyFont="1" applyFill="1" applyBorder="1" applyAlignment="1" applyProtection="1">
      <alignment vertical="top"/>
      <protection locked="0"/>
    </xf>
    <xf numFmtId="9" fontId="30" fillId="36" borderId="10" xfId="0" applyNumberFormat="1" applyFont="1" applyFill="1" applyBorder="1" applyAlignment="1" applyProtection="1">
      <alignment horizontal="center" vertical="top"/>
      <protection locked="0"/>
    </xf>
    <xf numFmtId="9" fontId="30" fillId="0" borderId="10" xfId="0" applyNumberFormat="1" applyFont="1" applyFill="1" applyBorder="1" applyAlignment="1" applyProtection="1">
      <alignment horizontal="center" vertical="top"/>
      <protection locked="0"/>
    </xf>
    <xf numFmtId="1" fontId="30" fillId="0" borderId="10" xfId="51" applyNumberFormat="1" applyFont="1" applyFill="1" applyBorder="1" applyAlignment="1" applyProtection="1">
      <alignment horizontal="center" vertical="top"/>
      <protection locked="0"/>
    </xf>
    <xf numFmtId="9" fontId="30" fillId="0" borderId="10" xfId="0" applyNumberFormat="1" applyFont="1" applyFill="1" applyBorder="1" applyAlignment="1" applyProtection="1">
      <alignment horizontal="center" vertical="top" wrapText="1"/>
      <protection locked="0"/>
    </xf>
    <xf numFmtId="176" fontId="31" fillId="0" borderId="16" xfId="48" applyNumberFormat="1" applyFont="1" applyFill="1" applyBorder="1" applyAlignment="1" applyProtection="1">
      <alignment vertical="top" wrapText="1"/>
      <protection locked="0"/>
    </xf>
    <xf numFmtId="49" fontId="30" fillId="33" borderId="16" xfId="59" applyNumberFormat="1" applyFont="1" applyFill="1" applyBorder="1" applyAlignment="1" applyProtection="1">
      <alignment horizontal="center" vertical="top" wrapText="1"/>
      <protection locked="0"/>
    </xf>
    <xf numFmtId="49" fontId="30" fillId="0" borderId="16" xfId="59" applyNumberFormat="1" applyFont="1" applyFill="1" applyBorder="1" applyAlignment="1" applyProtection="1">
      <alignment horizontal="center" vertical="top" wrapText="1"/>
      <protection locked="0"/>
    </xf>
    <xf numFmtId="176" fontId="31" fillId="0" borderId="16" xfId="48" applyNumberFormat="1" applyFont="1" applyFill="1" applyBorder="1" applyAlignment="1" applyProtection="1">
      <alignment horizontal="center" vertical="top" wrapText="1"/>
      <protection locked="0"/>
    </xf>
    <xf numFmtId="0" fontId="30" fillId="33" borderId="10" xfId="0" applyFont="1" applyFill="1" applyBorder="1" applyAlignment="1" applyProtection="1">
      <alignment horizontal="justify" vertical="top" wrapText="1"/>
      <protection locked="0"/>
    </xf>
    <xf numFmtId="0" fontId="76" fillId="0" borderId="0" xfId="0" applyFont="1" applyFill="1" applyAlignment="1" applyProtection="1">
      <alignment vertical="top"/>
      <protection locked="0"/>
    </xf>
    <xf numFmtId="198" fontId="30" fillId="35" borderId="15" xfId="46" applyNumberFormat="1" applyFont="1" applyFill="1" applyBorder="1" applyAlignment="1">
      <alignment horizontal="center" vertical="top" wrapText="1"/>
    </xf>
    <xf numFmtId="0" fontId="30" fillId="35" borderId="10" xfId="46" applyNumberFormat="1" applyFont="1" applyFill="1" applyBorder="1" applyAlignment="1">
      <alignment horizontal="justify" vertical="top" wrapText="1"/>
    </xf>
    <xf numFmtId="0" fontId="30" fillId="36" borderId="10" xfId="0" applyFont="1" applyFill="1" applyBorder="1" applyAlignment="1" applyProtection="1">
      <alignment horizontal="center" vertical="top" wrapText="1"/>
      <protection locked="0"/>
    </xf>
    <xf numFmtId="0" fontId="38" fillId="34" borderId="0" xfId="0" applyFont="1" applyFill="1" applyAlignment="1" applyProtection="1">
      <alignment/>
      <protection locked="0"/>
    </xf>
    <xf numFmtId="9" fontId="38" fillId="34" borderId="0" xfId="0" applyNumberFormat="1" applyFont="1" applyFill="1" applyAlignment="1" applyProtection="1">
      <alignment horizontal="center"/>
      <protection locked="0"/>
    </xf>
    <xf numFmtId="49" fontId="39" fillId="0" borderId="16" xfId="59" applyNumberFormat="1" applyFont="1" applyFill="1" applyBorder="1" applyAlignment="1" applyProtection="1">
      <alignment horizontal="center" vertical="top" wrapText="1"/>
      <protection locked="0"/>
    </xf>
    <xf numFmtId="0" fontId="39" fillId="0" borderId="16" xfId="0" applyFont="1" applyFill="1" applyBorder="1" applyAlignment="1" applyProtection="1">
      <alignment horizontal="center" vertical="top" wrapText="1"/>
      <protection locked="0"/>
    </xf>
    <xf numFmtId="0" fontId="39" fillId="0" borderId="10" xfId="0" applyFont="1" applyFill="1" applyBorder="1" applyAlignment="1" applyProtection="1">
      <alignment horizontal="center" vertical="top" wrapText="1"/>
      <protection locked="0"/>
    </xf>
    <xf numFmtId="0" fontId="39" fillId="0" borderId="16" xfId="0" applyFont="1" applyFill="1" applyBorder="1" applyAlignment="1" applyProtection="1">
      <alignment vertical="top" wrapText="1"/>
      <protection locked="0"/>
    </xf>
    <xf numFmtId="10" fontId="39" fillId="0" borderId="16" xfId="64" applyNumberFormat="1" applyFont="1" applyFill="1" applyBorder="1" applyAlignment="1" applyProtection="1">
      <alignment vertical="top"/>
      <protection locked="0"/>
    </xf>
    <xf numFmtId="0" fontId="39" fillId="0" borderId="16" xfId="46" applyNumberFormat="1" applyFont="1" applyFill="1" applyBorder="1" applyAlignment="1" applyProtection="1">
      <alignment horizontal="center" vertical="top" wrapText="1"/>
      <protection locked="0"/>
    </xf>
    <xf numFmtId="9" fontId="39" fillId="0" borderId="16" xfId="64" applyFont="1" applyFill="1" applyBorder="1" applyAlignment="1" applyProtection="1">
      <alignment horizontal="center" vertical="top"/>
      <protection locked="0"/>
    </xf>
    <xf numFmtId="9" fontId="39" fillId="36" borderId="16" xfId="0" applyNumberFormat="1" applyFont="1" applyFill="1" applyBorder="1" applyAlignment="1" applyProtection="1">
      <alignment horizontal="center" vertical="top"/>
      <protection locked="0"/>
    </xf>
    <xf numFmtId="0" fontId="39" fillId="34" borderId="10" xfId="64" applyNumberFormat="1" applyFont="1" applyFill="1" applyBorder="1" applyAlignment="1" applyProtection="1">
      <alignment horizontal="center" vertical="top"/>
      <protection locked="0"/>
    </xf>
    <xf numFmtId="9" fontId="39" fillId="0" borderId="0" xfId="64" applyFont="1" applyFill="1" applyBorder="1" applyAlignment="1" applyProtection="1">
      <alignment horizontal="center" vertical="top"/>
      <protection locked="0"/>
    </xf>
    <xf numFmtId="9" fontId="39" fillId="0" borderId="10" xfId="64" applyFont="1" applyFill="1" applyBorder="1" applyAlignment="1" applyProtection="1">
      <alignment horizontal="center" vertical="top"/>
      <protection locked="0"/>
    </xf>
    <xf numFmtId="0" fontId="82" fillId="36" borderId="0" xfId="0" applyFont="1" applyFill="1" applyAlignment="1" applyProtection="1">
      <alignment vertical="top"/>
      <protection locked="0"/>
    </xf>
    <xf numFmtId="9" fontId="39" fillId="36" borderId="10" xfId="64" applyFont="1" applyFill="1" applyBorder="1" applyAlignment="1" applyProtection="1">
      <alignment horizontal="center" vertical="top"/>
      <protection locked="0"/>
    </xf>
    <xf numFmtId="176" fontId="39" fillId="0" borderId="10" xfId="0" applyNumberFormat="1" applyFont="1" applyFill="1" applyBorder="1" applyAlignment="1" applyProtection="1">
      <alignment horizontal="center" vertical="top" wrapText="1"/>
      <protection locked="0"/>
    </xf>
    <xf numFmtId="176" fontId="41" fillId="0" borderId="10" xfId="48" applyNumberFormat="1" applyFont="1" applyFill="1" applyBorder="1" applyAlignment="1" applyProtection="1">
      <alignment horizontal="center" vertical="top" wrapText="1"/>
      <protection locked="0"/>
    </xf>
    <xf numFmtId="0" fontId="39" fillId="0" borderId="10" xfId="0" applyFont="1" applyFill="1" applyBorder="1" applyAlignment="1" applyProtection="1">
      <alignment vertical="top"/>
      <protection locked="0"/>
    </xf>
    <xf numFmtId="0" fontId="82" fillId="0" borderId="0" xfId="0" applyFont="1" applyFill="1" applyAlignment="1" applyProtection="1">
      <alignment vertical="top"/>
      <protection locked="0"/>
    </xf>
    <xf numFmtId="0" fontId="38" fillId="34" borderId="0" xfId="0" applyFont="1" applyFill="1" applyAlignment="1" applyProtection="1">
      <alignment horizontal="center"/>
      <protection locked="0"/>
    </xf>
    <xf numFmtId="9" fontId="0" fillId="0" borderId="10" xfId="0" applyNumberFormat="1" applyFill="1" applyBorder="1" applyAlignment="1" applyProtection="1">
      <alignment horizontal="center"/>
      <protection locked="0"/>
    </xf>
    <xf numFmtId="0" fontId="83" fillId="34" borderId="0" xfId="0" applyFont="1" applyFill="1" applyAlignment="1" applyProtection="1">
      <alignment horizontal="center"/>
      <protection locked="0"/>
    </xf>
    <xf numFmtId="9" fontId="83" fillId="34" borderId="0" xfId="64" applyNumberFormat="1" applyFont="1" applyFill="1" applyAlignment="1" applyProtection="1">
      <alignment horizontal="center"/>
      <protection locked="0"/>
    </xf>
    <xf numFmtId="9" fontId="83" fillId="34" borderId="0" xfId="0" applyNumberFormat="1" applyFont="1" applyFill="1" applyAlignment="1" applyProtection="1">
      <alignment horizontal="center"/>
      <protection locked="0"/>
    </xf>
    <xf numFmtId="0" fontId="83" fillId="35" borderId="0" xfId="0" applyFont="1" applyFill="1" applyAlignment="1" applyProtection="1">
      <alignment horizontal="center"/>
      <protection locked="0"/>
    </xf>
    <xf numFmtId="9" fontId="76" fillId="0" borderId="10" xfId="0" applyNumberFormat="1" applyFont="1" applyFill="1" applyBorder="1" applyAlignment="1" applyProtection="1">
      <alignment horizontal="center"/>
      <protection locked="0"/>
    </xf>
    <xf numFmtId="0" fontId="82" fillId="34" borderId="10" xfId="0" applyFont="1" applyFill="1" applyBorder="1" applyAlignment="1" applyProtection="1">
      <alignment horizontal="left"/>
      <protection locked="0"/>
    </xf>
    <xf numFmtId="0" fontId="82" fillId="34" borderId="10" xfId="0" applyFont="1" applyFill="1" applyBorder="1" applyAlignment="1" applyProtection="1">
      <alignment horizontal="center"/>
      <protection locked="0"/>
    </xf>
    <xf numFmtId="0" fontId="74" fillId="0" borderId="0" xfId="0" applyFont="1" applyFill="1" applyBorder="1" applyAlignment="1" applyProtection="1">
      <alignment horizontal="left"/>
      <protection locked="0"/>
    </xf>
    <xf numFmtId="9" fontId="74" fillId="0" borderId="0" xfId="0" applyNumberFormat="1" applyFont="1" applyFill="1" applyBorder="1" applyAlignment="1" applyProtection="1">
      <alignment horizontal="center" vertical="top"/>
      <protection locked="0"/>
    </xf>
    <xf numFmtId="0" fontId="74" fillId="0" borderId="0" xfId="0" applyFont="1" applyFill="1" applyBorder="1" applyAlignment="1" applyProtection="1">
      <alignment horizontal="center"/>
      <protection locked="0"/>
    </xf>
    <xf numFmtId="9" fontId="74" fillId="0" borderId="0" xfId="0" applyNumberFormat="1" applyFont="1" applyFill="1" applyBorder="1" applyAlignment="1" applyProtection="1">
      <alignment horizontal="center"/>
      <protection locked="0"/>
    </xf>
    <xf numFmtId="0" fontId="74" fillId="0" borderId="0" xfId="0" applyFont="1" applyFill="1" applyBorder="1" applyAlignment="1" applyProtection="1">
      <alignment/>
      <protection locked="0"/>
    </xf>
    <xf numFmtId="9" fontId="76" fillId="0" borderId="10" xfId="64" applyFont="1" applyFill="1" applyBorder="1" applyAlignment="1" applyProtection="1">
      <alignment horizontal="center"/>
      <protection locked="0"/>
    </xf>
    <xf numFmtId="176" fontId="30" fillId="0" borderId="16" xfId="0" applyNumberFormat="1" applyFont="1" applyFill="1" applyBorder="1" applyAlignment="1" applyProtection="1">
      <alignment horizontal="center" vertical="top" wrapText="1"/>
      <protection locked="0"/>
    </xf>
    <xf numFmtId="0" fontId="76" fillId="0" borderId="16" xfId="0" applyFont="1" applyFill="1" applyBorder="1" applyAlignment="1" applyProtection="1">
      <alignment vertical="top" wrapText="1"/>
      <protection locked="0"/>
    </xf>
    <xf numFmtId="37" fontId="30" fillId="36" borderId="11" xfId="51" applyNumberFormat="1" applyFont="1" applyFill="1" applyBorder="1" applyAlignment="1" applyProtection="1">
      <alignment horizontal="center" vertical="top" wrapText="1"/>
      <protection locked="0"/>
    </xf>
    <xf numFmtId="9" fontId="77" fillId="0" borderId="10" xfId="0" applyNumberFormat="1" applyFont="1" applyFill="1" applyBorder="1" applyAlignment="1" applyProtection="1">
      <alignment horizontal="center"/>
      <protection locked="0"/>
    </xf>
    <xf numFmtId="9" fontId="77" fillId="0" borderId="10" xfId="64" applyFont="1" applyFill="1" applyBorder="1" applyAlignment="1" applyProtection="1">
      <alignment horizontal="center"/>
      <protection locked="0"/>
    </xf>
    <xf numFmtId="0" fontId="76" fillId="0" borderId="0" xfId="0" applyFont="1" applyFill="1" applyAlignment="1" applyProtection="1">
      <alignment vertical="top"/>
      <protection/>
    </xf>
    <xf numFmtId="0" fontId="33" fillId="34" borderId="10" xfId="59" applyNumberFormat="1" applyFont="1" applyFill="1" applyBorder="1" applyAlignment="1" applyProtection="1">
      <alignment horizontal="center" vertical="center" wrapText="1"/>
      <protection/>
    </xf>
    <xf numFmtId="0" fontId="76" fillId="0" borderId="11" xfId="0" applyFont="1" applyFill="1" applyBorder="1" applyAlignment="1" applyProtection="1">
      <alignment vertical="top" wrapText="1"/>
      <protection locked="0"/>
    </xf>
    <xf numFmtId="0" fontId="76" fillId="0" borderId="11" xfId="0" applyFont="1" applyFill="1" applyBorder="1" applyAlignment="1" applyProtection="1">
      <alignment vertical="top" wrapText="1"/>
      <protection/>
    </xf>
    <xf numFmtId="0" fontId="76" fillId="0" borderId="11" xfId="0" applyFont="1" applyBorder="1" applyAlignment="1" applyProtection="1">
      <alignment vertical="top" wrapText="1"/>
      <protection/>
    </xf>
    <xf numFmtId="0" fontId="78" fillId="0" borderId="11" xfId="48" applyFont="1" applyBorder="1" applyAlignment="1" applyProtection="1">
      <alignment vertical="top" wrapText="1"/>
      <protection locked="0"/>
    </xf>
    <xf numFmtId="0" fontId="76" fillId="0" borderId="10" xfId="0" applyFont="1" applyFill="1" applyBorder="1" applyAlignment="1" applyProtection="1">
      <alignment vertical="top" wrapText="1"/>
      <protection/>
    </xf>
    <xf numFmtId="0" fontId="76" fillId="0" borderId="10" xfId="0" applyFont="1" applyBorder="1" applyAlignment="1" applyProtection="1">
      <alignment vertical="top" wrapText="1"/>
      <protection/>
    </xf>
    <xf numFmtId="0" fontId="76" fillId="0" borderId="10" xfId="0" applyFont="1" applyBorder="1" applyAlignment="1" applyProtection="1">
      <alignment vertical="top" wrapText="1"/>
      <protection locked="0"/>
    </xf>
    <xf numFmtId="10" fontId="76" fillId="0" borderId="11" xfId="64" applyNumberFormat="1" applyFont="1" applyBorder="1" applyAlignment="1" applyProtection="1">
      <alignment vertical="top" wrapText="1"/>
      <protection/>
    </xf>
    <xf numFmtId="9" fontId="76" fillId="0" borderId="11" xfId="0" applyNumberFormat="1" applyFont="1" applyBorder="1" applyAlignment="1" applyProtection="1">
      <alignment vertical="top" wrapText="1"/>
      <protection/>
    </xf>
    <xf numFmtId="9" fontId="76" fillId="0" borderId="11" xfId="0" applyNumberFormat="1" applyFont="1" applyBorder="1" applyAlignment="1" applyProtection="1">
      <alignment vertical="top" wrapText="1"/>
      <protection locked="0"/>
    </xf>
    <xf numFmtId="0" fontId="76" fillId="0" borderId="11" xfId="0" applyFont="1" applyBorder="1" applyAlignment="1" applyProtection="1">
      <alignment vertical="top" wrapText="1"/>
      <protection locked="0"/>
    </xf>
    <xf numFmtId="10" fontId="76" fillId="0" borderId="10" xfId="64" applyNumberFormat="1" applyFont="1" applyBorder="1" applyAlignment="1" applyProtection="1">
      <alignment vertical="top" wrapText="1"/>
      <protection/>
    </xf>
    <xf numFmtId="9" fontId="76" fillId="0" borderId="10" xfId="0" applyNumberFormat="1" applyFont="1" applyBorder="1" applyAlignment="1" applyProtection="1">
      <alignment vertical="top" wrapText="1"/>
      <protection/>
    </xf>
    <xf numFmtId="9" fontId="76" fillId="0" borderId="10" xfId="0" applyNumberFormat="1" applyFont="1" applyBorder="1" applyAlignment="1" applyProtection="1">
      <alignment vertical="top" wrapText="1"/>
      <protection locked="0"/>
    </xf>
    <xf numFmtId="9" fontId="76" fillId="0" borderId="10" xfId="64" applyFont="1" applyFill="1" applyBorder="1" applyAlignment="1" applyProtection="1">
      <alignment vertical="top" wrapText="1"/>
      <protection locked="0"/>
    </xf>
    <xf numFmtId="1" fontId="76" fillId="0" borderId="10" xfId="0" applyNumberFormat="1" applyFont="1" applyBorder="1" applyAlignment="1" applyProtection="1">
      <alignment vertical="top" wrapText="1"/>
      <protection/>
    </xf>
    <xf numFmtId="2" fontId="76" fillId="0" borderId="10" xfId="0" applyNumberFormat="1" applyFont="1" applyBorder="1" applyAlignment="1" applyProtection="1">
      <alignment vertical="top" wrapText="1"/>
      <protection/>
    </xf>
    <xf numFmtId="0" fontId="76" fillId="35" borderId="10" xfId="0" applyFont="1" applyFill="1" applyBorder="1" applyAlignment="1" applyProtection="1">
      <alignment vertical="top" wrapText="1"/>
      <protection locked="0"/>
    </xf>
    <xf numFmtId="9" fontId="76" fillId="35" borderId="10" xfId="0" applyNumberFormat="1" applyFont="1" applyFill="1" applyBorder="1" applyAlignment="1" applyProtection="1">
      <alignment vertical="top" wrapText="1"/>
      <protection locked="0"/>
    </xf>
    <xf numFmtId="176" fontId="30" fillId="0" borderId="10" xfId="0" applyNumberFormat="1" applyFont="1" applyFill="1" applyBorder="1" applyAlignment="1" applyProtection="1">
      <alignment vertical="top" wrapText="1"/>
      <protection locked="0"/>
    </xf>
    <xf numFmtId="176" fontId="78" fillId="0" borderId="10" xfId="48" applyNumberFormat="1" applyFont="1" applyFill="1" applyBorder="1" applyAlignment="1" applyProtection="1">
      <alignment vertical="top" wrapText="1"/>
      <protection locked="0"/>
    </xf>
    <xf numFmtId="0" fontId="76" fillId="34" borderId="10" xfId="0" applyFont="1" applyFill="1" applyBorder="1" applyAlignment="1" applyProtection="1">
      <alignment horizontal="center" vertical="center" wrapText="1"/>
      <protection locked="0"/>
    </xf>
    <xf numFmtId="0" fontId="84" fillId="34" borderId="10" xfId="0" applyFont="1" applyFill="1" applyBorder="1" applyAlignment="1" applyProtection="1">
      <alignment horizontal="center" vertical="center" wrapText="1"/>
      <protection/>
    </xf>
    <xf numFmtId="0" fontId="76" fillId="34" borderId="10" xfId="0" applyFont="1" applyFill="1" applyBorder="1" applyAlignment="1" applyProtection="1">
      <alignment horizontal="center" vertical="center" wrapText="1"/>
      <protection/>
    </xf>
    <xf numFmtId="0" fontId="30" fillId="34" borderId="18" xfId="59" applyNumberFormat="1" applyFont="1" applyFill="1" applyBorder="1" applyAlignment="1" applyProtection="1">
      <alignment horizontal="center" vertical="center" wrapText="1"/>
      <protection locked="0"/>
    </xf>
    <xf numFmtId="0" fontId="30" fillId="34" borderId="19" xfId="59" applyNumberFormat="1" applyFont="1" applyFill="1" applyBorder="1" applyAlignment="1" applyProtection="1">
      <alignment horizontal="center" vertical="center" wrapText="1"/>
      <protection locked="0"/>
    </xf>
    <xf numFmtId="0" fontId="30" fillId="34" borderId="20" xfId="59" applyNumberFormat="1" applyFont="1" applyFill="1" applyBorder="1" applyAlignment="1" applyProtection="1">
      <alignment horizontal="center" vertical="center" wrapText="1"/>
      <protection locked="0"/>
    </xf>
    <xf numFmtId="0" fontId="30" fillId="34" borderId="12" xfId="59" applyNumberFormat="1" applyFont="1" applyFill="1" applyBorder="1" applyAlignment="1" applyProtection="1">
      <alignment horizontal="center" vertical="center" wrapText="1"/>
      <protection locked="0"/>
    </xf>
    <xf numFmtId="9" fontId="30" fillId="0" borderId="10" xfId="0" applyNumberFormat="1" applyFont="1" applyFill="1" applyBorder="1" applyAlignment="1" applyProtection="1">
      <alignment horizontal="left" vertical="center" wrapText="1"/>
      <protection locked="0"/>
    </xf>
    <xf numFmtId="9" fontId="30" fillId="0" borderId="10" xfId="0" applyNumberFormat="1" applyFont="1" applyFill="1" applyBorder="1" applyAlignment="1" applyProtection="1">
      <alignment horizontal="left" vertical="top" wrapText="1"/>
      <protection locked="0"/>
    </xf>
    <xf numFmtId="1" fontId="76" fillId="36" borderId="10" xfId="0" applyNumberFormat="1" applyFont="1" applyFill="1" applyBorder="1" applyAlignment="1" applyProtection="1">
      <alignment horizontal="center" vertical="top" wrapText="1"/>
      <protection locked="0"/>
    </xf>
    <xf numFmtId="0" fontId="30" fillId="0" borderId="10" xfId="0" applyFont="1" applyFill="1" applyBorder="1" applyAlignment="1" applyProtection="1">
      <alignment horizontal="left" vertical="top" wrapText="1"/>
      <protection locked="0"/>
    </xf>
    <xf numFmtId="0" fontId="76" fillId="5" borderId="10" xfId="0" applyFont="1" applyFill="1" applyBorder="1" applyAlignment="1">
      <alignment vertical="top" wrapText="1"/>
    </xf>
    <xf numFmtId="9" fontId="30" fillId="0" borderId="11" xfId="0" applyNumberFormat="1" applyFont="1" applyFill="1" applyBorder="1" applyAlignment="1" applyProtection="1">
      <alignment horizontal="left" vertical="top" wrapText="1"/>
      <protection locked="0"/>
    </xf>
    <xf numFmtId="37" fontId="30" fillId="0" borderId="11" xfId="51" applyNumberFormat="1" applyFont="1" applyFill="1" applyBorder="1" applyAlignment="1" applyProtection="1">
      <alignment horizontal="center" vertical="top" wrapText="1"/>
      <protection locked="0"/>
    </xf>
    <xf numFmtId="0" fontId="76" fillId="0" borderId="10" xfId="0" applyNumberFormat="1" applyFont="1" applyFill="1" applyBorder="1" applyAlignment="1">
      <alignment horizontal="left" vertical="top" wrapText="1"/>
    </xf>
    <xf numFmtId="0" fontId="76" fillId="0" borderId="16" xfId="0" applyFont="1" applyFill="1" applyBorder="1" applyAlignment="1" applyProtection="1">
      <alignment vertical="top"/>
      <protection/>
    </xf>
    <xf numFmtId="9" fontId="30" fillId="0" borderId="16" xfId="0" applyNumberFormat="1" applyFont="1" applyFill="1" applyBorder="1" applyAlignment="1" applyProtection="1">
      <alignment horizontal="left" vertical="top" wrapText="1"/>
      <protection locked="0"/>
    </xf>
    <xf numFmtId="0" fontId="4" fillId="34" borderId="19" xfId="59" applyNumberFormat="1" applyFont="1" applyFill="1" applyBorder="1" applyAlignment="1" applyProtection="1">
      <alignment vertical="center" wrapText="1"/>
      <protection locked="0"/>
    </xf>
    <xf numFmtId="0" fontId="4" fillId="34" borderId="21" xfId="59" applyNumberFormat="1" applyFont="1" applyFill="1" applyBorder="1" applyAlignment="1" applyProtection="1">
      <alignment horizontal="center" vertical="center" wrapText="1"/>
      <protection locked="0"/>
    </xf>
    <xf numFmtId="49" fontId="4" fillId="34" borderId="16" xfId="59" applyNumberFormat="1" applyFont="1" applyFill="1" applyBorder="1" applyAlignment="1" applyProtection="1">
      <alignment horizontal="center" vertical="center" wrapText="1"/>
      <protection locked="0"/>
    </xf>
    <xf numFmtId="0" fontId="30" fillId="0" borderId="10" xfId="0" applyNumberFormat="1" applyFont="1" applyFill="1" applyBorder="1" applyAlignment="1" applyProtection="1">
      <alignment vertical="top" wrapText="1"/>
      <protection locked="0"/>
    </xf>
    <xf numFmtId="0" fontId="79" fillId="34" borderId="0" xfId="0" applyFont="1" applyFill="1" applyAlignment="1" applyProtection="1">
      <alignment/>
      <protection locked="0"/>
    </xf>
    <xf numFmtId="0" fontId="79" fillId="34" borderId="0" xfId="0" applyFont="1" applyFill="1" applyAlignment="1" applyProtection="1">
      <alignment horizontal="center" vertical="top" wrapText="1"/>
      <protection locked="0"/>
    </xf>
    <xf numFmtId="9" fontId="79" fillId="34" borderId="0" xfId="0" applyNumberFormat="1" applyFont="1" applyFill="1" applyAlignment="1" applyProtection="1">
      <alignment horizontal="center"/>
      <protection locked="0"/>
    </xf>
    <xf numFmtId="9" fontId="79" fillId="34" borderId="0" xfId="64" applyFont="1" applyFill="1" applyAlignment="1" applyProtection="1">
      <alignment/>
      <protection locked="0"/>
    </xf>
    <xf numFmtId="49" fontId="33" fillId="0" borderId="11" xfId="59" applyNumberFormat="1" applyFont="1" applyFill="1" applyBorder="1" applyAlignment="1" applyProtection="1">
      <alignment horizontal="center" vertical="top" wrapText="1"/>
      <protection/>
    </xf>
    <xf numFmtId="0" fontId="76" fillId="0" borderId="0" xfId="0" applyFont="1" applyFill="1" applyAlignment="1" applyProtection="1">
      <alignment horizontal="center" vertical="top"/>
      <protection locked="0"/>
    </xf>
    <xf numFmtId="9" fontId="77" fillId="34" borderId="10" xfId="0" applyNumberFormat="1" applyFont="1" applyFill="1" applyBorder="1" applyAlignment="1" applyProtection="1">
      <alignment horizontal="center"/>
      <protection locked="0"/>
    </xf>
    <xf numFmtId="9" fontId="77" fillId="38" borderId="10" xfId="0" applyNumberFormat="1" applyFont="1" applyFill="1" applyBorder="1" applyAlignment="1" applyProtection="1">
      <alignment horizontal="center"/>
      <protection locked="0"/>
    </xf>
    <xf numFmtId="9" fontId="77" fillId="38" borderId="10" xfId="64" applyFont="1" applyFill="1" applyBorder="1" applyAlignment="1" applyProtection="1">
      <alignment horizontal="center"/>
      <protection locked="0"/>
    </xf>
    <xf numFmtId="210" fontId="0" fillId="0" borderId="10" xfId="54" applyNumberFormat="1" applyFont="1" applyBorder="1" applyAlignment="1">
      <alignment horizontal="center" vertical="top" wrapText="1"/>
    </xf>
    <xf numFmtId="210" fontId="0" fillId="0" borderId="10" xfId="54" applyNumberFormat="1" applyFont="1" applyBorder="1" applyAlignment="1">
      <alignment vertical="top" wrapText="1"/>
    </xf>
    <xf numFmtId="0" fontId="0" fillId="0" borderId="0" xfId="0" applyFill="1" applyAlignment="1">
      <alignment horizontal="center" vertical="top"/>
    </xf>
    <xf numFmtId="0" fontId="0" fillId="0" borderId="0" xfId="0" applyAlignment="1">
      <alignment horizontal="center" vertical="top"/>
    </xf>
    <xf numFmtId="0" fontId="85" fillId="38" borderId="10" xfId="60" applyNumberFormat="1" applyFont="1" applyFill="1" applyBorder="1" applyAlignment="1">
      <alignment horizontal="center" vertical="center" wrapText="1"/>
    </xf>
    <xf numFmtId="210" fontId="81" fillId="0" borderId="10" xfId="54" applyNumberFormat="1" applyFont="1" applyFill="1" applyBorder="1" applyAlignment="1">
      <alignment horizontal="center" vertical="center" wrapText="1"/>
    </xf>
    <xf numFmtId="9" fontId="0" fillId="0" borderId="10" xfId="64" applyFont="1" applyBorder="1" applyAlignment="1">
      <alignment horizontal="center" vertical="top" wrapText="1"/>
    </xf>
    <xf numFmtId="10" fontId="0" fillId="0" borderId="10" xfId="64" applyNumberFormat="1" applyFont="1" applyBorder="1" applyAlignment="1">
      <alignment horizontal="center" vertical="top" wrapText="1"/>
    </xf>
    <xf numFmtId="10" fontId="0" fillId="0" borderId="10" xfId="0" applyNumberFormat="1" applyFill="1" applyBorder="1" applyAlignment="1">
      <alignment horizontal="center" vertical="top"/>
    </xf>
    <xf numFmtId="212" fontId="0" fillId="0" borderId="10" xfId="0" applyNumberFormat="1" applyFill="1" applyBorder="1" applyAlignment="1">
      <alignment horizontal="center" vertical="top"/>
    </xf>
    <xf numFmtId="9" fontId="74" fillId="38" borderId="10" xfId="0" applyNumberFormat="1" applyFont="1" applyFill="1" applyBorder="1" applyAlignment="1">
      <alignment horizontal="center" vertical="top" wrapText="1"/>
    </xf>
    <xf numFmtId="210" fontId="83" fillId="38" borderId="10" xfId="54" applyNumberFormat="1" applyFont="1" applyFill="1" applyBorder="1" applyAlignment="1">
      <alignment vertical="top" wrapText="1"/>
    </xf>
    <xf numFmtId="3" fontId="83" fillId="38" borderId="10" xfId="0" applyNumberFormat="1" applyFont="1" applyFill="1" applyBorder="1" applyAlignment="1">
      <alignment vertical="top" wrapText="1"/>
    </xf>
    <xf numFmtId="9" fontId="83" fillId="38" borderId="10" xfId="0" applyNumberFormat="1" applyFont="1" applyFill="1" applyBorder="1" applyAlignment="1">
      <alignment vertical="top" wrapText="1"/>
    </xf>
    <xf numFmtId="9" fontId="83" fillId="38" borderId="10" xfId="0" applyNumberFormat="1" applyFont="1" applyFill="1" applyBorder="1" applyAlignment="1">
      <alignment horizontal="center" vertical="top" wrapText="1"/>
    </xf>
    <xf numFmtId="10" fontId="83" fillId="38" borderId="10" xfId="0" applyNumberFormat="1" applyFont="1" applyFill="1" applyBorder="1" applyAlignment="1">
      <alignment horizontal="center" vertical="top"/>
    </xf>
    <xf numFmtId="0" fontId="86" fillId="38" borderId="10" xfId="0" applyFont="1" applyFill="1" applyBorder="1" applyAlignment="1">
      <alignment horizontal="center" vertical="center" wrapText="1"/>
    </xf>
    <xf numFmtId="210" fontId="83" fillId="38" borderId="10" xfId="0" applyNumberFormat="1" applyFont="1" applyFill="1" applyBorder="1" applyAlignment="1">
      <alignment horizontal="center" vertical="center" wrapText="1"/>
    </xf>
    <xf numFmtId="0" fontId="83" fillId="38" borderId="10" xfId="0" applyFont="1" applyFill="1" applyBorder="1" applyAlignment="1">
      <alignment horizontal="center" vertical="center" wrapText="1"/>
    </xf>
    <xf numFmtId="10" fontId="83" fillId="38" borderId="10" xfId="64" applyNumberFormat="1" applyFont="1" applyFill="1" applyBorder="1" applyAlignment="1">
      <alignment horizontal="center" vertical="top" wrapText="1"/>
    </xf>
    <xf numFmtId="0" fontId="83" fillId="38" borderId="10" xfId="0" applyFont="1" applyFill="1" applyBorder="1" applyAlignment="1">
      <alignment/>
    </xf>
    <xf numFmtId="0" fontId="0" fillId="0" borderId="0" xfId="0" applyFill="1" applyAlignment="1">
      <alignment vertical="top"/>
    </xf>
    <xf numFmtId="0" fontId="83" fillId="38" borderId="10" xfId="60" applyNumberFormat="1" applyFont="1" applyFill="1" applyBorder="1" applyAlignment="1">
      <alignment horizontal="center" vertical="top" wrapText="1"/>
    </xf>
    <xf numFmtId="0" fontId="0" fillId="0" borderId="0" xfId="0" applyAlignment="1">
      <alignment horizontal="center"/>
    </xf>
    <xf numFmtId="10" fontId="74" fillId="38" borderId="10" xfId="64" applyNumberFormat="1" applyFont="1" applyFill="1" applyBorder="1" applyAlignment="1">
      <alignment horizontal="center" vertical="top" wrapText="1"/>
    </xf>
    <xf numFmtId="212" fontId="83" fillId="38" borderId="10" xfId="0" applyNumberFormat="1" applyFont="1" applyFill="1" applyBorder="1" applyAlignment="1">
      <alignment horizontal="center" vertical="top" wrapText="1"/>
    </xf>
    <xf numFmtId="10" fontId="0" fillId="0" borderId="10" xfId="0" applyNumberFormat="1" applyBorder="1" applyAlignment="1">
      <alignment horizontal="center" vertical="top" wrapText="1"/>
    </xf>
    <xf numFmtId="210" fontId="83" fillId="38" borderId="10" xfId="54" applyNumberFormat="1" applyFont="1" applyFill="1" applyBorder="1" applyAlignment="1">
      <alignment/>
    </xf>
    <xf numFmtId="0" fontId="77" fillId="0" borderId="0" xfId="0" applyFont="1" applyAlignment="1">
      <alignment vertical="top"/>
    </xf>
    <xf numFmtId="0" fontId="46" fillId="0" borderId="0" xfId="0" applyNumberFormat="1" applyFont="1" applyAlignment="1">
      <alignment/>
    </xf>
    <xf numFmtId="0" fontId="33" fillId="33" borderId="0" xfId="60" applyNumberFormat="1" applyFont="1" applyFill="1" applyAlignment="1">
      <alignment/>
    </xf>
    <xf numFmtId="0" fontId="47" fillId="39" borderId="11" xfId="0" applyNumberFormat="1" applyFont="1" applyFill="1" applyBorder="1" applyAlignment="1">
      <alignment horizontal="center" vertical="center" wrapText="1"/>
    </xf>
    <xf numFmtId="0" fontId="47" fillId="39" borderId="22" xfId="0" applyNumberFormat="1" applyFont="1" applyFill="1" applyBorder="1" applyAlignment="1">
      <alignment horizontal="center" vertical="center" wrapText="1"/>
    </xf>
    <xf numFmtId="0" fontId="30" fillId="33" borderId="23" xfId="0" applyNumberFormat="1" applyFont="1" applyFill="1" applyBorder="1" applyAlignment="1">
      <alignment horizontal="center"/>
    </xf>
    <xf numFmtId="0" fontId="30" fillId="33" borderId="10" xfId="0" applyNumberFormat="1" applyFont="1" applyFill="1" applyBorder="1" applyAlignment="1">
      <alignment horizontal="left" vertical="center" wrapText="1"/>
    </xf>
    <xf numFmtId="206" fontId="30" fillId="33" borderId="10" xfId="0" applyNumberFormat="1" applyFont="1" applyFill="1" applyBorder="1" applyAlignment="1">
      <alignment horizontal="center" vertical="center" wrapText="1"/>
    </xf>
    <xf numFmtId="10" fontId="30" fillId="33" borderId="10" xfId="0" applyNumberFormat="1" applyFont="1" applyFill="1" applyBorder="1" applyAlignment="1">
      <alignment horizontal="center" vertical="center" wrapText="1"/>
    </xf>
    <xf numFmtId="10" fontId="30" fillId="33" borderId="24" xfId="0" applyNumberFormat="1" applyFont="1" applyFill="1" applyBorder="1" applyAlignment="1">
      <alignment horizontal="center" vertical="center" wrapText="1"/>
    </xf>
    <xf numFmtId="0" fontId="33" fillId="0" borderId="0" xfId="60" applyNumberFormat="1" applyFont="1" applyFill="1" applyBorder="1" applyAlignment="1">
      <alignment horizontal="left" vertical="center"/>
    </xf>
    <xf numFmtId="0" fontId="30" fillId="0" borderId="0" xfId="60" applyNumberFormat="1" applyFont="1" applyAlignment="1">
      <alignment/>
    </xf>
    <xf numFmtId="1" fontId="30" fillId="0" borderId="0" xfId="60" applyNumberFormat="1" applyFont="1" applyFill="1" applyBorder="1" applyAlignment="1">
      <alignment horizontal="left" vertical="center"/>
    </xf>
    <xf numFmtId="0" fontId="39" fillId="0" borderId="0" xfId="60" applyNumberFormat="1" applyFont="1" applyFill="1" applyBorder="1" applyAlignment="1">
      <alignment horizontal="left" vertical="center"/>
    </xf>
    <xf numFmtId="0" fontId="48" fillId="0" borderId="0" xfId="60" applyNumberFormat="1" applyFont="1" applyAlignment="1">
      <alignment/>
    </xf>
    <xf numFmtId="1" fontId="39" fillId="0" borderId="0" xfId="60" applyNumberFormat="1" applyFont="1" applyFill="1" applyBorder="1" applyAlignment="1">
      <alignment horizontal="left" vertical="center"/>
    </xf>
    <xf numFmtId="1" fontId="48" fillId="0" borderId="0" xfId="60" applyNumberFormat="1" applyFont="1" applyFill="1" applyBorder="1" applyAlignment="1">
      <alignment horizontal="left" vertical="center"/>
    </xf>
    <xf numFmtId="0" fontId="33" fillId="0" borderId="0" xfId="60" applyNumberFormat="1" applyFont="1" applyAlignment="1">
      <alignment/>
    </xf>
    <xf numFmtId="0" fontId="49" fillId="9" borderId="10" xfId="60" applyNumberFormat="1" applyFont="1" applyFill="1" applyBorder="1" applyAlignment="1">
      <alignment horizontal="center" vertical="center" wrapText="1"/>
    </xf>
    <xf numFmtId="0" fontId="49" fillId="25" borderId="10" xfId="60" applyNumberFormat="1" applyFont="1" applyFill="1" applyBorder="1" applyAlignment="1">
      <alignment horizontal="center" vertical="center" wrapText="1"/>
    </xf>
    <xf numFmtId="0" fontId="30" fillId="0" borderId="0" xfId="60" applyNumberFormat="1" applyFont="1" applyAlignment="1">
      <alignment horizontal="center" vertical="center" wrapText="1"/>
    </xf>
    <xf numFmtId="0" fontId="49" fillId="34" borderId="10" xfId="60" applyNumberFormat="1" applyFont="1" applyFill="1" applyBorder="1" applyAlignment="1">
      <alignment horizontal="center" vertical="center" wrapText="1"/>
    </xf>
    <xf numFmtId="0" fontId="49" fillId="40" borderId="10" xfId="60" applyNumberFormat="1" applyFont="1" applyFill="1" applyBorder="1" applyAlignment="1">
      <alignment horizontal="center" vertical="center" wrapText="1"/>
    </xf>
    <xf numFmtId="0" fontId="49" fillId="12" borderId="10" xfId="60" applyNumberFormat="1" applyFont="1" applyFill="1" applyBorder="1" applyAlignment="1">
      <alignment horizontal="center" vertical="center" wrapText="1"/>
    </xf>
    <xf numFmtId="0" fontId="49" fillId="13" borderId="10" xfId="60" applyNumberFormat="1" applyFont="1" applyFill="1" applyBorder="1" applyAlignment="1">
      <alignment horizontal="center" vertical="center" wrapText="1"/>
    </xf>
    <xf numFmtId="0" fontId="49" fillId="11" borderId="10" xfId="60" applyNumberFormat="1" applyFont="1" applyFill="1" applyBorder="1" applyAlignment="1">
      <alignment horizontal="center" vertical="center" wrapText="1"/>
    </xf>
    <xf numFmtId="0" fontId="49" fillId="10" borderId="10" xfId="60" applyNumberFormat="1" applyFont="1" applyFill="1" applyBorder="1" applyAlignment="1">
      <alignment horizontal="center" vertical="center" wrapText="1"/>
    </xf>
    <xf numFmtId="9" fontId="50" fillId="34" borderId="10" xfId="60" applyNumberFormat="1" applyFont="1" applyFill="1" applyBorder="1" applyAlignment="1">
      <alignment horizontal="center" vertical="center" wrapText="1"/>
    </xf>
    <xf numFmtId="9" fontId="50" fillId="40" borderId="10" xfId="67" applyNumberFormat="1" applyFont="1" applyFill="1" applyBorder="1" applyAlignment="1">
      <alignment horizontal="center" vertical="center" wrapText="1"/>
    </xf>
    <xf numFmtId="9" fontId="50" fillId="12" borderId="10" xfId="67" applyNumberFormat="1" applyFont="1" applyFill="1" applyBorder="1" applyAlignment="1">
      <alignment horizontal="center" vertical="center" wrapText="1"/>
    </xf>
    <xf numFmtId="9" fontId="50" fillId="13" borderId="10" xfId="67" applyNumberFormat="1" applyFont="1" applyFill="1" applyBorder="1" applyAlignment="1">
      <alignment horizontal="center" vertical="center" wrapText="1"/>
    </xf>
    <xf numFmtId="9" fontId="50" fillId="11" borderId="10" xfId="60" applyNumberFormat="1" applyFont="1" applyFill="1" applyBorder="1" applyAlignment="1">
      <alignment horizontal="center" vertical="center" wrapText="1"/>
    </xf>
    <xf numFmtId="9" fontId="50" fillId="10" borderId="10" xfId="67" applyNumberFormat="1" applyFont="1" applyFill="1" applyBorder="1" applyAlignment="1">
      <alignment horizontal="center" vertical="center" wrapText="1"/>
    </xf>
    <xf numFmtId="9" fontId="50" fillId="9" borderId="10" xfId="67" applyNumberFormat="1" applyFont="1" applyFill="1" applyBorder="1" applyAlignment="1">
      <alignment horizontal="center" vertical="center" wrapText="1"/>
    </xf>
    <xf numFmtId="9" fontId="50" fillId="25" borderId="10" xfId="67" applyNumberFormat="1" applyFont="1" applyFill="1" applyBorder="1" applyAlignment="1">
      <alignment horizontal="center" vertical="center" wrapText="1"/>
    </xf>
    <xf numFmtId="9" fontId="50" fillId="12" borderId="10" xfId="60" applyNumberFormat="1" applyFont="1" applyFill="1" applyBorder="1" applyAlignment="1">
      <alignment horizontal="center" vertical="center" wrapText="1"/>
    </xf>
    <xf numFmtId="9" fontId="50" fillId="25" borderId="10" xfId="60" applyNumberFormat="1" applyFont="1" applyFill="1" applyBorder="1" applyAlignment="1">
      <alignment horizontal="center" vertical="center" wrapText="1"/>
    </xf>
    <xf numFmtId="9" fontId="50" fillId="11" borderId="10" xfId="67" applyNumberFormat="1" applyFont="1" applyFill="1" applyBorder="1" applyAlignment="1">
      <alignment horizontal="center" vertical="center" wrapText="1"/>
    </xf>
    <xf numFmtId="9" fontId="50" fillId="9" borderId="10" xfId="60" applyNumberFormat="1" applyFont="1" applyFill="1" applyBorder="1" applyAlignment="1">
      <alignment horizontal="center" vertical="center" wrapText="1"/>
    </xf>
    <xf numFmtId="0" fontId="30" fillId="0" borderId="0" xfId="62" applyFont="1" applyAlignment="1">
      <alignment horizontal="center" vertical="center" wrapText="1"/>
      <protection/>
    </xf>
    <xf numFmtId="0" fontId="33" fillId="0" borderId="10" xfId="62" applyFont="1" applyBorder="1" applyAlignment="1">
      <alignment horizontal="center" vertical="center" wrapText="1"/>
      <protection/>
    </xf>
    <xf numFmtId="9" fontId="33" fillId="0" borderId="25" xfId="62" applyNumberFormat="1" applyFont="1" applyBorder="1" applyAlignment="1">
      <alignment horizontal="center" vertical="center" wrapText="1"/>
      <protection/>
    </xf>
    <xf numFmtId="9" fontId="33" fillId="0" borderId="10" xfId="62" applyNumberFormat="1" applyFont="1" applyBorder="1" applyAlignment="1">
      <alignment horizontal="center" vertical="center" wrapText="1"/>
      <protection/>
    </xf>
    <xf numFmtId="3" fontId="33" fillId="0" borderId="10" xfId="62" applyNumberFormat="1" applyFont="1" applyBorder="1" applyAlignment="1">
      <alignment horizontal="center" vertical="center" wrapText="1"/>
      <protection/>
    </xf>
    <xf numFmtId="0" fontId="30" fillId="35" borderId="10" xfId="62" applyFont="1" applyFill="1" applyBorder="1" applyAlignment="1">
      <alignment horizontal="center" vertical="center" wrapText="1"/>
      <protection/>
    </xf>
    <xf numFmtId="3" fontId="30" fillId="35" borderId="10" xfId="62" applyNumberFormat="1" applyFont="1" applyFill="1" applyBorder="1" applyAlignment="1">
      <alignment horizontal="center" vertical="center" wrapText="1"/>
      <protection/>
    </xf>
    <xf numFmtId="9" fontId="30" fillId="35" borderId="10" xfId="62" applyNumberFormat="1" applyFont="1" applyFill="1" applyBorder="1" applyAlignment="1">
      <alignment horizontal="center" vertical="center" wrapText="1"/>
      <protection/>
    </xf>
    <xf numFmtId="177" fontId="30" fillId="0" borderId="10" xfId="62" applyNumberFormat="1" applyFont="1" applyBorder="1" applyAlignment="1">
      <alignment horizontal="center" vertical="center" wrapText="1"/>
      <protection/>
    </xf>
    <xf numFmtId="9" fontId="30" fillId="0" borderId="10" xfId="62" applyNumberFormat="1" applyFont="1" applyBorder="1" applyAlignment="1">
      <alignment horizontal="center" vertical="center" wrapText="1"/>
      <protection/>
    </xf>
    <xf numFmtId="0" fontId="30" fillId="0" borderId="10" xfId="62" applyFont="1" applyBorder="1" applyAlignment="1">
      <alignment horizontal="center" vertical="center" wrapText="1"/>
      <protection/>
    </xf>
    <xf numFmtId="214" fontId="30" fillId="35" borderId="10" xfId="62" applyNumberFormat="1" applyFont="1" applyFill="1" applyBorder="1" applyAlignment="1">
      <alignment horizontal="center" vertical="center" wrapText="1"/>
      <protection/>
    </xf>
    <xf numFmtId="0" fontId="30" fillId="13" borderId="10" xfId="62" applyFont="1" applyFill="1" applyBorder="1" applyAlignment="1">
      <alignment horizontal="center" vertical="center" wrapText="1"/>
      <protection/>
    </xf>
    <xf numFmtId="193" fontId="33" fillId="13" borderId="10" xfId="62" applyNumberFormat="1" applyFont="1" applyFill="1" applyBorder="1" applyAlignment="1">
      <alignment horizontal="center" vertical="center" wrapText="1"/>
      <protection/>
    </xf>
    <xf numFmtId="3" fontId="33" fillId="13" borderId="10" xfId="62" applyNumberFormat="1" applyFont="1" applyFill="1" applyBorder="1" applyAlignment="1">
      <alignment horizontal="center" vertical="center" wrapText="1"/>
      <protection/>
    </xf>
    <xf numFmtId="9" fontId="33" fillId="13" borderId="10" xfId="62" applyNumberFormat="1" applyFont="1" applyFill="1" applyBorder="1" applyAlignment="1">
      <alignment horizontal="center" vertical="center" wrapText="1"/>
      <protection/>
    </xf>
    <xf numFmtId="214" fontId="33" fillId="13" borderId="10" xfId="62" applyNumberFormat="1" applyFont="1" applyFill="1" applyBorder="1" applyAlignment="1">
      <alignment horizontal="center" vertical="center" wrapText="1"/>
      <protection/>
    </xf>
    <xf numFmtId="177" fontId="30" fillId="35" borderId="10" xfId="62" applyNumberFormat="1" applyFont="1" applyFill="1" applyBorder="1" applyAlignment="1">
      <alignment horizontal="center" vertical="center" wrapText="1"/>
      <protection/>
    </xf>
    <xf numFmtId="3" fontId="30" fillId="0" borderId="10" xfId="62" applyNumberFormat="1" applyFont="1" applyFill="1" applyBorder="1" applyAlignment="1">
      <alignment horizontal="center" vertical="center" wrapText="1"/>
      <protection/>
    </xf>
    <xf numFmtId="49" fontId="30" fillId="35" borderId="10" xfId="62" applyNumberFormat="1" applyFont="1" applyFill="1" applyBorder="1" applyAlignment="1">
      <alignment horizontal="center" vertical="center" wrapText="1"/>
      <protection/>
    </xf>
    <xf numFmtId="214" fontId="30" fillId="13" borderId="10" xfId="62" applyNumberFormat="1" applyFont="1" applyFill="1" applyBorder="1" applyAlignment="1">
      <alignment horizontal="center" vertical="center" wrapText="1"/>
      <protection/>
    </xf>
    <xf numFmtId="214" fontId="30" fillId="35" borderId="10" xfId="0" applyNumberFormat="1" applyFont="1" applyFill="1" applyBorder="1" applyAlignment="1">
      <alignment horizontal="center" vertical="center" wrapText="1"/>
    </xf>
    <xf numFmtId="3" fontId="30" fillId="41" borderId="10" xfId="62" applyNumberFormat="1" applyFont="1" applyFill="1" applyBorder="1" applyAlignment="1">
      <alignment horizontal="center" vertical="center" wrapText="1"/>
      <protection/>
    </xf>
    <xf numFmtId="9" fontId="30" fillId="41" borderId="10" xfId="62" applyNumberFormat="1" applyFont="1" applyFill="1" applyBorder="1" applyAlignment="1">
      <alignment horizontal="center" vertical="center" wrapText="1"/>
      <protection/>
    </xf>
    <xf numFmtId="3" fontId="30" fillId="13" borderId="10" xfId="62" applyNumberFormat="1" applyFont="1" applyFill="1" applyBorder="1" applyAlignment="1">
      <alignment horizontal="center" vertical="center" wrapText="1"/>
      <protection/>
    </xf>
    <xf numFmtId="9" fontId="30" fillId="13" borderId="10" xfId="62" applyNumberFormat="1" applyFont="1" applyFill="1" applyBorder="1" applyAlignment="1">
      <alignment horizontal="center" vertical="center" wrapText="1"/>
      <protection/>
    </xf>
    <xf numFmtId="214" fontId="30" fillId="0" borderId="0" xfId="62" applyNumberFormat="1" applyFont="1" applyAlignment="1">
      <alignment horizontal="center" vertical="center" wrapText="1"/>
      <protection/>
    </xf>
    <xf numFmtId="1" fontId="30" fillId="35" borderId="10" xfId="62" applyNumberFormat="1" applyFont="1" applyFill="1" applyBorder="1" applyAlignment="1">
      <alignment horizontal="center" vertical="center" wrapText="1"/>
      <protection/>
    </xf>
    <xf numFmtId="177" fontId="33" fillId="13" borderId="10" xfId="62" applyNumberFormat="1" applyFont="1" applyFill="1" applyBorder="1" applyAlignment="1">
      <alignment horizontal="center" vertical="center" wrapText="1"/>
      <protection/>
    </xf>
    <xf numFmtId="0" fontId="30" fillId="0" borderId="10" xfId="62" applyFont="1" applyFill="1" applyBorder="1" applyAlignment="1">
      <alignment horizontal="center" vertical="center" wrapText="1"/>
      <protection/>
    </xf>
    <xf numFmtId="177" fontId="87" fillId="0" borderId="10" xfId="62" applyNumberFormat="1" applyFont="1" applyFill="1" applyBorder="1" applyAlignment="1">
      <alignment horizontal="center" vertical="center" wrapText="1"/>
      <protection/>
    </xf>
    <xf numFmtId="3" fontId="76" fillId="35" borderId="10" xfId="62" applyNumberFormat="1" applyFont="1" applyFill="1" applyBorder="1" applyAlignment="1">
      <alignment horizontal="center" vertical="center" wrapText="1"/>
      <protection/>
    </xf>
    <xf numFmtId="9" fontId="76" fillId="35" borderId="10" xfId="62" applyNumberFormat="1" applyFont="1" applyFill="1" applyBorder="1" applyAlignment="1">
      <alignment horizontal="center" vertical="center" wrapText="1"/>
      <protection/>
    </xf>
    <xf numFmtId="0" fontId="33" fillId="13" borderId="10" xfId="62" applyFont="1" applyFill="1" applyBorder="1" applyAlignment="1">
      <alignment horizontal="center" vertical="center" wrapText="1"/>
      <protection/>
    </xf>
    <xf numFmtId="0" fontId="30" fillId="2" borderId="10" xfId="62" applyFont="1" applyFill="1" applyBorder="1" applyAlignment="1">
      <alignment horizontal="center" vertical="center" wrapText="1"/>
      <protection/>
    </xf>
    <xf numFmtId="193" fontId="33" fillId="2" borderId="10" xfId="62" applyNumberFormat="1" applyFont="1" applyFill="1" applyBorder="1" applyAlignment="1">
      <alignment horizontal="center" vertical="center" wrapText="1"/>
      <protection/>
    </xf>
    <xf numFmtId="3" fontId="33" fillId="2" borderId="10" xfId="62" applyNumberFormat="1" applyFont="1" applyFill="1" applyBorder="1" applyAlignment="1">
      <alignment horizontal="center" vertical="center" wrapText="1"/>
      <protection/>
    </xf>
    <xf numFmtId="9" fontId="33" fillId="2" borderId="10" xfId="62" applyNumberFormat="1" applyFont="1" applyFill="1" applyBorder="1" applyAlignment="1">
      <alignment horizontal="center" vertical="center" wrapText="1"/>
      <protection/>
    </xf>
    <xf numFmtId="3" fontId="30" fillId="0" borderId="0" xfId="62" applyNumberFormat="1" applyFont="1" applyAlignment="1">
      <alignment horizontal="center" vertical="center" wrapText="1"/>
      <protection/>
    </xf>
    <xf numFmtId="9" fontId="30" fillId="0" borderId="0" xfId="62" applyNumberFormat="1" applyFont="1" applyAlignment="1">
      <alignment horizontal="center" vertical="center" wrapText="1"/>
      <protection/>
    </xf>
    <xf numFmtId="215" fontId="30" fillId="0" borderId="0" xfId="62" applyNumberFormat="1" applyFont="1" applyAlignment="1">
      <alignment horizontal="center" vertical="center" wrapText="1"/>
      <protection/>
    </xf>
    <xf numFmtId="0" fontId="33" fillId="5" borderId="10" xfId="62" applyFont="1" applyFill="1" applyBorder="1" applyAlignment="1">
      <alignment horizontal="center" vertical="center" wrapText="1"/>
      <protection/>
    </xf>
    <xf numFmtId="3" fontId="33" fillId="42" borderId="10" xfId="57" applyNumberFormat="1" applyFont="1" applyFill="1" applyBorder="1" applyAlignment="1">
      <alignment horizontal="center" vertical="center" wrapText="1"/>
    </xf>
    <xf numFmtId="9" fontId="33" fillId="42" borderId="10" xfId="57" applyNumberFormat="1" applyFont="1" applyFill="1" applyBorder="1" applyAlignment="1">
      <alignment horizontal="center" vertical="center" wrapText="1"/>
    </xf>
    <xf numFmtId="0" fontId="30" fillId="5" borderId="10" xfId="62" applyFont="1" applyFill="1" applyBorder="1" applyAlignment="1">
      <alignment horizontal="center" vertical="center" wrapText="1"/>
      <protection/>
    </xf>
    <xf numFmtId="215" fontId="30" fillId="0" borderId="10" xfId="57" applyNumberFormat="1" applyFont="1" applyBorder="1" applyAlignment="1">
      <alignment horizontal="center" vertical="center" wrapText="1"/>
    </xf>
    <xf numFmtId="9" fontId="30" fillId="0" borderId="10" xfId="57" applyNumberFormat="1" applyFont="1" applyBorder="1" applyAlignment="1">
      <alignment horizontal="center" vertical="center" wrapText="1"/>
    </xf>
    <xf numFmtId="215" fontId="30" fillId="0" borderId="10" xfId="57" applyNumberFormat="1" applyFont="1" applyBorder="1" applyAlignment="1">
      <alignment vertical="center" wrapText="1"/>
    </xf>
    <xf numFmtId="9" fontId="30" fillId="0" borderId="10" xfId="66" applyFont="1" applyBorder="1" applyAlignment="1">
      <alignment horizontal="center" vertical="center" wrapText="1"/>
    </xf>
    <xf numFmtId="9" fontId="30" fillId="0" borderId="10" xfId="66" applyNumberFormat="1" applyFont="1" applyBorder="1" applyAlignment="1">
      <alignment horizontal="center" vertical="center" wrapText="1"/>
    </xf>
    <xf numFmtId="9" fontId="30" fillId="0" borderId="10" xfId="66" applyFont="1" applyBorder="1" applyAlignment="1">
      <alignment vertical="center" wrapText="1"/>
    </xf>
    <xf numFmtId="175" fontId="0" fillId="0" borderId="0" xfId="57" applyNumberFormat="1" applyFont="1" applyAlignment="1">
      <alignment horizontal="center" vertical="center" wrapText="1"/>
    </xf>
    <xf numFmtId="175" fontId="30" fillId="0" borderId="0" xfId="62" applyNumberFormat="1" applyFont="1" applyAlignment="1">
      <alignment horizontal="center" vertical="center" wrapText="1"/>
      <protection/>
    </xf>
    <xf numFmtId="206" fontId="30" fillId="33" borderId="11" xfId="0" applyNumberFormat="1" applyFont="1" applyFill="1" applyBorder="1" applyAlignment="1">
      <alignment horizontal="center" vertical="center" wrapText="1"/>
    </xf>
    <xf numFmtId="10" fontId="30" fillId="43" borderId="24" xfId="0" applyNumberFormat="1" applyFont="1" applyFill="1" applyBorder="1" applyAlignment="1">
      <alignment horizontal="center" vertical="center" wrapText="1"/>
    </xf>
    <xf numFmtId="206" fontId="33" fillId="43" borderId="26" xfId="0" applyNumberFormat="1" applyFont="1" applyFill="1" applyBorder="1" applyAlignment="1">
      <alignment horizontal="center" vertical="center" wrapText="1"/>
    </xf>
    <xf numFmtId="10" fontId="33" fillId="43" borderId="27" xfId="0" applyNumberFormat="1" applyFont="1" applyFill="1" applyBorder="1" applyAlignment="1">
      <alignment horizontal="center" vertical="center" wrapText="1"/>
    </xf>
    <xf numFmtId="9" fontId="30" fillId="0" borderId="0" xfId="60" applyNumberFormat="1" applyFont="1" applyAlignment="1">
      <alignment horizontal="center"/>
    </xf>
    <xf numFmtId="210" fontId="83" fillId="38" borderId="11" xfId="0" applyNumberFormat="1" applyFont="1" applyFill="1" applyBorder="1" applyAlignment="1">
      <alignment vertical="top"/>
    </xf>
    <xf numFmtId="0" fontId="83" fillId="38" borderId="11" xfId="0" applyFont="1" applyFill="1" applyBorder="1" applyAlignment="1">
      <alignment vertical="top"/>
    </xf>
    <xf numFmtId="9" fontId="83" fillId="38" borderId="11" xfId="0" applyNumberFormat="1" applyFont="1" applyFill="1" applyBorder="1" applyAlignment="1">
      <alignment horizontal="center" vertical="top"/>
    </xf>
    <xf numFmtId="0" fontId="83" fillId="38" borderId="11" xfId="0" applyFont="1" applyFill="1" applyBorder="1" applyAlignment="1">
      <alignment/>
    </xf>
    <xf numFmtId="9" fontId="83" fillId="38" borderId="11" xfId="64" applyFont="1" applyFill="1" applyBorder="1" applyAlignment="1">
      <alignment horizontal="center" vertical="top"/>
    </xf>
    <xf numFmtId="0" fontId="83" fillId="38" borderId="11" xfId="0" applyFont="1" applyFill="1" applyBorder="1" applyAlignment="1">
      <alignment horizontal="center"/>
    </xf>
    <xf numFmtId="0" fontId="88" fillId="44" borderId="15" xfId="0" applyFont="1" applyFill="1" applyBorder="1" applyAlignment="1">
      <alignment horizontal="center" vertical="top"/>
    </xf>
    <xf numFmtId="0" fontId="88" fillId="44" borderId="15" xfId="60" applyNumberFormat="1" applyFont="1" applyFill="1" applyBorder="1" applyAlignment="1">
      <alignment horizontal="center" vertical="top" wrapText="1"/>
    </xf>
    <xf numFmtId="0" fontId="88" fillId="44" borderId="15" xfId="0" applyFont="1" applyFill="1" applyBorder="1" applyAlignment="1">
      <alignment horizontal="center" vertical="top" wrapText="1"/>
    </xf>
    <xf numFmtId="0" fontId="88" fillId="44" borderId="28" xfId="0" applyFont="1" applyFill="1" applyBorder="1" applyAlignment="1">
      <alignment horizontal="center" vertical="top"/>
    </xf>
    <xf numFmtId="0" fontId="83" fillId="38" borderId="24" xfId="0" applyFont="1" applyFill="1" applyBorder="1" applyAlignment="1">
      <alignment horizontal="center"/>
    </xf>
    <xf numFmtId="0" fontId="0" fillId="0" borderId="24" xfId="0" applyBorder="1" applyAlignment="1">
      <alignment horizontal="center" vertical="top" wrapText="1"/>
    </xf>
    <xf numFmtId="0" fontId="83" fillId="38" borderId="24" xfId="0" applyFont="1" applyFill="1" applyBorder="1" applyAlignment="1">
      <alignment horizontal="center" vertical="top" wrapText="1"/>
    </xf>
    <xf numFmtId="0" fontId="0" fillId="0" borderId="14" xfId="0" applyFont="1" applyBorder="1" applyAlignment="1">
      <alignment vertical="top" wrapText="1"/>
    </xf>
    <xf numFmtId="210" fontId="0" fillId="0" borderId="14" xfId="54" applyNumberFormat="1" applyFont="1" applyBorder="1" applyAlignment="1">
      <alignment vertical="top" wrapText="1"/>
    </xf>
    <xf numFmtId="10" fontId="0" fillId="0" borderId="14" xfId="64" applyNumberFormat="1" applyFont="1" applyBorder="1" applyAlignment="1">
      <alignment horizontal="center" vertical="top" wrapText="1"/>
    </xf>
    <xf numFmtId="3" fontId="0" fillId="0" borderId="14" xfId="0" applyNumberFormat="1" applyBorder="1" applyAlignment="1">
      <alignment vertical="top" wrapText="1"/>
    </xf>
    <xf numFmtId="9" fontId="0" fillId="0" borderId="14" xfId="0" applyNumberFormat="1" applyBorder="1" applyAlignment="1">
      <alignment vertical="top" wrapText="1"/>
    </xf>
    <xf numFmtId="9" fontId="0" fillId="0" borderId="14" xfId="0" applyNumberFormat="1" applyBorder="1" applyAlignment="1">
      <alignment horizontal="center" vertical="top" wrapText="1"/>
    </xf>
    <xf numFmtId="212" fontId="0" fillId="0" borderId="14" xfId="0" applyNumberFormat="1" applyFill="1" applyBorder="1" applyAlignment="1">
      <alignment horizontal="center" vertical="top"/>
    </xf>
    <xf numFmtId="0" fontId="0" fillId="0" borderId="29" xfId="0" applyBorder="1" applyAlignment="1">
      <alignment horizontal="center" vertical="top" wrapText="1"/>
    </xf>
    <xf numFmtId="0" fontId="50" fillId="45" borderId="10" xfId="60" applyNumberFormat="1" applyFont="1" applyFill="1" applyBorder="1" applyAlignment="1">
      <alignment horizontal="center" vertical="center" wrapText="1"/>
    </xf>
    <xf numFmtId="0" fontId="49" fillId="45" borderId="10" xfId="60" applyNumberFormat="1" applyFont="1" applyFill="1" applyBorder="1" applyAlignment="1">
      <alignment horizontal="center" vertical="center" wrapText="1"/>
    </xf>
    <xf numFmtId="0" fontId="49" fillId="45" borderId="10" xfId="60" applyNumberFormat="1" applyFont="1" applyFill="1" applyBorder="1" applyAlignment="1">
      <alignment horizontal="center"/>
    </xf>
    <xf numFmtId="0" fontId="50" fillId="45" borderId="10" xfId="60" applyNumberFormat="1" applyFont="1" applyFill="1" applyBorder="1" applyAlignment="1">
      <alignment/>
    </xf>
    <xf numFmtId="9" fontId="50" fillId="45" borderId="10" xfId="60" applyNumberFormat="1" applyFont="1" applyFill="1" applyBorder="1" applyAlignment="1">
      <alignment horizontal="center" vertical="top"/>
    </xf>
    <xf numFmtId="0" fontId="49" fillId="46" borderId="10" xfId="60" applyNumberFormat="1" applyFont="1" applyFill="1" applyBorder="1" applyAlignment="1">
      <alignment horizontal="center" vertical="center" wrapText="1"/>
    </xf>
    <xf numFmtId="9" fontId="49" fillId="46" borderId="10" xfId="60" applyNumberFormat="1" applyFont="1" applyFill="1" applyBorder="1" applyAlignment="1">
      <alignment horizontal="center" vertical="center" wrapText="1"/>
    </xf>
    <xf numFmtId="9" fontId="50" fillId="40" borderId="10" xfId="60" applyNumberFormat="1" applyFont="1" applyFill="1" applyBorder="1" applyAlignment="1">
      <alignment/>
    </xf>
    <xf numFmtId="9" fontId="53" fillId="35" borderId="10" xfId="60" applyNumberFormat="1" applyFont="1" applyFill="1" applyBorder="1" applyAlignment="1">
      <alignment horizontal="center" vertical="center" wrapText="1"/>
    </xf>
    <xf numFmtId="10" fontId="53" fillId="35" borderId="10" xfId="60" applyNumberFormat="1" applyFont="1" applyFill="1" applyBorder="1" applyAlignment="1">
      <alignment horizontal="center" vertical="center" wrapText="1"/>
    </xf>
    <xf numFmtId="0" fontId="89" fillId="47" borderId="11" xfId="60" applyNumberFormat="1" applyFont="1" applyFill="1" applyBorder="1" applyAlignment="1">
      <alignment horizontal="center" vertical="center" wrapText="1"/>
    </xf>
    <xf numFmtId="0" fontId="53" fillId="34" borderId="23" xfId="60" applyNumberFormat="1" applyFont="1" applyFill="1" applyBorder="1" applyAlignment="1">
      <alignment horizontal="center" vertical="center" wrapText="1"/>
    </xf>
    <xf numFmtId="9" fontId="53" fillId="35" borderId="24" xfId="60" applyNumberFormat="1" applyFont="1" applyFill="1" applyBorder="1" applyAlignment="1">
      <alignment horizontal="center" vertical="center" wrapText="1"/>
    </xf>
    <xf numFmtId="0" fontId="53" fillId="38" borderId="23" xfId="60" applyNumberFormat="1" applyFont="1" applyFill="1" applyBorder="1" applyAlignment="1">
      <alignment horizontal="center" vertical="center" wrapText="1"/>
    </xf>
    <xf numFmtId="0" fontId="53" fillId="48" borderId="23" xfId="60" applyNumberFormat="1" applyFont="1" applyFill="1" applyBorder="1" applyAlignment="1">
      <alignment horizontal="center" vertical="center" wrapText="1"/>
    </xf>
    <xf numFmtId="0" fontId="53" fillId="17" borderId="23" xfId="60" applyNumberFormat="1" applyFont="1" applyFill="1" applyBorder="1" applyAlignment="1">
      <alignment horizontal="center" vertical="center" wrapText="1"/>
    </xf>
    <xf numFmtId="0" fontId="53" fillId="19" borderId="23" xfId="60" applyNumberFormat="1" applyFont="1" applyFill="1" applyBorder="1" applyAlignment="1">
      <alignment horizontal="center" vertical="center" wrapText="1"/>
    </xf>
    <xf numFmtId="0" fontId="53" fillId="49" borderId="23" xfId="60" applyNumberFormat="1" applyFont="1" applyFill="1" applyBorder="1" applyAlignment="1">
      <alignment horizontal="center" vertical="center" wrapText="1"/>
    </xf>
    <xf numFmtId="0" fontId="53" fillId="16" borderId="30" xfId="60" applyNumberFormat="1" applyFont="1" applyFill="1" applyBorder="1" applyAlignment="1">
      <alignment horizontal="center" vertical="center" wrapText="1"/>
    </xf>
    <xf numFmtId="9" fontId="53" fillId="35" borderId="14" xfId="60" applyNumberFormat="1" applyFont="1" applyFill="1" applyBorder="1" applyAlignment="1">
      <alignment horizontal="center" vertical="center" wrapText="1"/>
    </xf>
    <xf numFmtId="10" fontId="53" fillId="35" borderId="14" xfId="60" applyNumberFormat="1" applyFont="1" applyFill="1" applyBorder="1" applyAlignment="1">
      <alignment horizontal="center" vertical="center" wrapText="1"/>
    </xf>
    <xf numFmtId="9" fontId="53" fillId="35" borderId="29" xfId="60" applyNumberFormat="1" applyFont="1" applyFill="1" applyBorder="1" applyAlignment="1">
      <alignment horizontal="center" vertical="center" wrapText="1"/>
    </xf>
    <xf numFmtId="0" fontId="84" fillId="50" borderId="13" xfId="62" applyFont="1" applyFill="1" applyBorder="1" applyAlignment="1">
      <alignment horizontal="center" vertical="center" wrapText="1"/>
      <protection/>
    </xf>
    <xf numFmtId="0" fontId="84" fillId="50" borderId="31" xfId="62" applyFont="1" applyFill="1" applyBorder="1" applyAlignment="1">
      <alignment horizontal="center" vertical="center" wrapText="1"/>
      <protection/>
    </xf>
    <xf numFmtId="0" fontId="84" fillId="50" borderId="25" xfId="62" applyFont="1" applyFill="1" applyBorder="1" applyAlignment="1">
      <alignment horizontal="center" vertical="center" wrapText="1"/>
      <protection/>
    </xf>
    <xf numFmtId="9" fontId="30" fillId="36" borderId="16" xfId="64" applyFont="1" applyFill="1" applyBorder="1" applyAlignment="1" applyProtection="1">
      <alignment horizontal="center" vertical="top" wrapText="1"/>
      <protection locked="0"/>
    </xf>
    <xf numFmtId="0" fontId="4" fillId="34" borderId="10" xfId="59" applyNumberFormat="1" applyFont="1" applyFill="1" applyBorder="1" applyAlignment="1" applyProtection="1">
      <alignment horizontal="center" vertical="center" wrapText="1"/>
      <protection locked="0"/>
    </xf>
    <xf numFmtId="3" fontId="30" fillId="36" borderId="10" xfId="46" applyNumberFormat="1" applyFont="1" applyFill="1" applyBorder="1" applyAlignment="1" applyProtection="1">
      <alignment horizontal="center" vertical="top" wrapText="1"/>
      <protection locked="0"/>
    </xf>
    <xf numFmtId="9" fontId="30" fillId="36" borderId="17" xfId="64" applyFont="1" applyFill="1" applyBorder="1" applyAlignment="1" applyProtection="1">
      <alignment vertical="top" wrapText="1"/>
      <protection locked="0"/>
    </xf>
    <xf numFmtId="9" fontId="30" fillId="36" borderId="11" xfId="64" applyFont="1" applyFill="1" applyBorder="1" applyAlignment="1" applyProtection="1">
      <alignment vertical="top" wrapText="1"/>
      <protection locked="0"/>
    </xf>
    <xf numFmtId="0" fontId="0" fillId="34" borderId="10" xfId="0" applyFill="1" applyBorder="1" applyAlignment="1" applyProtection="1">
      <alignment horizontal="center"/>
      <protection locked="0"/>
    </xf>
    <xf numFmtId="0" fontId="30" fillId="0" borderId="10" xfId="0" applyFont="1" applyFill="1" applyBorder="1" applyAlignment="1" applyProtection="1">
      <alignment horizontal="center" vertical="top" wrapText="1"/>
      <protection locked="0"/>
    </xf>
    <xf numFmtId="9" fontId="30" fillId="0" borderId="10" xfId="0" applyNumberFormat="1" applyFont="1" applyFill="1" applyBorder="1" applyAlignment="1" applyProtection="1">
      <alignment horizontal="center" vertical="top" wrapText="1"/>
      <protection locked="0"/>
    </xf>
    <xf numFmtId="9" fontId="30" fillId="0" borderId="16" xfId="0" applyNumberFormat="1" applyFont="1" applyFill="1" applyBorder="1" applyAlignment="1" applyProtection="1">
      <alignment horizontal="center" vertical="top" wrapText="1"/>
      <protection locked="0"/>
    </xf>
    <xf numFmtId="9" fontId="30" fillId="0" borderId="17" xfId="0" applyNumberFormat="1" applyFont="1" applyFill="1" applyBorder="1" applyAlignment="1" applyProtection="1">
      <alignment horizontal="center" vertical="top" wrapText="1"/>
      <protection locked="0"/>
    </xf>
    <xf numFmtId="9" fontId="30" fillId="0" borderId="11" xfId="0" applyNumberFormat="1" applyFont="1" applyFill="1" applyBorder="1" applyAlignment="1" applyProtection="1">
      <alignment horizontal="center" vertical="top" wrapText="1"/>
      <protection locked="0"/>
    </xf>
    <xf numFmtId="9" fontId="30" fillId="36" borderId="16" xfId="64" applyFont="1" applyFill="1" applyBorder="1" applyAlignment="1" applyProtection="1">
      <alignment horizontal="center" vertical="top" wrapText="1"/>
      <protection locked="0"/>
    </xf>
    <xf numFmtId="9" fontId="30" fillId="36" borderId="17" xfId="64" applyFont="1" applyFill="1" applyBorder="1" applyAlignment="1" applyProtection="1">
      <alignment horizontal="center" vertical="top" wrapText="1"/>
      <protection locked="0"/>
    </xf>
    <xf numFmtId="9" fontId="30" fillId="36" borderId="11" xfId="64" applyFont="1" applyFill="1" applyBorder="1" applyAlignment="1" applyProtection="1">
      <alignment horizontal="center" vertical="top" wrapText="1"/>
      <protection locked="0"/>
    </xf>
    <xf numFmtId="174" fontId="30" fillId="0" borderId="16" xfId="0" applyNumberFormat="1" applyFont="1" applyFill="1" applyBorder="1" applyAlignment="1" applyProtection="1">
      <alignment horizontal="center" vertical="top" wrapText="1"/>
      <protection locked="0"/>
    </xf>
    <xf numFmtId="174" fontId="30" fillId="0" borderId="17" xfId="0" applyNumberFormat="1" applyFont="1" applyFill="1" applyBorder="1" applyAlignment="1" applyProtection="1">
      <alignment horizontal="center" vertical="top" wrapText="1"/>
      <protection locked="0"/>
    </xf>
    <xf numFmtId="174" fontId="30" fillId="0" borderId="11" xfId="0" applyNumberFormat="1" applyFont="1" applyFill="1" applyBorder="1" applyAlignment="1" applyProtection="1">
      <alignment horizontal="center" vertical="top" wrapText="1"/>
      <protection locked="0"/>
    </xf>
    <xf numFmtId="0" fontId="30" fillId="36" borderId="16" xfId="46" applyNumberFormat="1" applyFont="1" applyFill="1" applyBorder="1" applyAlignment="1" applyProtection="1">
      <alignment horizontal="center" vertical="top" wrapText="1"/>
      <protection locked="0"/>
    </xf>
    <xf numFmtId="0" fontId="30" fillId="36" borderId="17" xfId="46" applyNumberFormat="1" applyFont="1" applyFill="1" applyBorder="1" applyAlignment="1" applyProtection="1">
      <alignment horizontal="center" vertical="top" wrapText="1"/>
      <protection locked="0"/>
    </xf>
    <xf numFmtId="0" fontId="30" fillId="36" borderId="11" xfId="46" applyNumberFormat="1" applyFont="1" applyFill="1" applyBorder="1" applyAlignment="1" applyProtection="1">
      <alignment horizontal="center" vertical="top" wrapText="1"/>
      <protection locked="0"/>
    </xf>
    <xf numFmtId="0" fontId="30" fillId="0" borderId="16" xfId="0" applyFont="1" applyFill="1" applyBorder="1" applyAlignment="1" applyProtection="1">
      <alignment horizontal="center" vertical="top" wrapText="1"/>
      <protection locked="0"/>
    </xf>
    <xf numFmtId="0" fontId="30" fillId="0" borderId="17" xfId="0" applyFont="1" applyFill="1" applyBorder="1" applyAlignment="1" applyProtection="1">
      <alignment horizontal="center" vertical="top" wrapText="1"/>
      <protection locked="0"/>
    </xf>
    <xf numFmtId="0" fontId="30" fillId="0" borderId="11" xfId="0" applyFont="1" applyFill="1" applyBorder="1" applyAlignment="1" applyProtection="1">
      <alignment horizontal="center" vertical="top" wrapText="1"/>
      <protection locked="0"/>
    </xf>
    <xf numFmtId="9" fontId="30" fillId="33" borderId="10" xfId="0" applyNumberFormat="1" applyFont="1" applyFill="1" applyBorder="1" applyAlignment="1" applyProtection="1">
      <alignment horizontal="center" vertical="top" wrapText="1"/>
      <protection locked="0"/>
    </xf>
    <xf numFmtId="9" fontId="30" fillId="0" borderId="16" xfId="64" applyFont="1" applyFill="1" applyBorder="1" applyAlignment="1" applyProtection="1">
      <alignment horizontal="center" vertical="top" wrapText="1"/>
      <protection locked="0"/>
    </xf>
    <xf numFmtId="9" fontId="30" fillId="0" borderId="17" xfId="64" applyFont="1" applyFill="1" applyBorder="1" applyAlignment="1" applyProtection="1">
      <alignment horizontal="center" vertical="top" wrapText="1"/>
      <protection locked="0"/>
    </xf>
    <xf numFmtId="9" fontId="30" fillId="0" borderId="11" xfId="64" applyFont="1" applyFill="1" applyBorder="1" applyAlignment="1" applyProtection="1">
      <alignment horizontal="center" vertical="top" wrapText="1"/>
      <protection locked="0"/>
    </xf>
    <xf numFmtId="10" fontId="30" fillId="0" borderId="16" xfId="64" applyNumberFormat="1" applyFont="1" applyFill="1" applyBorder="1" applyAlignment="1" applyProtection="1">
      <alignment horizontal="center" vertical="top"/>
      <protection locked="0"/>
    </xf>
    <xf numFmtId="10" fontId="30" fillId="0" borderId="11" xfId="64" applyNumberFormat="1" applyFont="1" applyFill="1" applyBorder="1" applyAlignment="1" applyProtection="1">
      <alignment horizontal="center" vertical="top"/>
      <protection locked="0"/>
    </xf>
    <xf numFmtId="0" fontId="30" fillId="33" borderId="16" xfId="0" applyFont="1" applyFill="1" applyBorder="1" applyAlignment="1" applyProtection="1">
      <alignment horizontal="center" vertical="top" wrapText="1"/>
      <protection locked="0"/>
    </xf>
    <xf numFmtId="0" fontId="30" fillId="33" borderId="17" xfId="0" applyFont="1" applyFill="1" applyBorder="1" applyAlignment="1" applyProtection="1">
      <alignment horizontal="center" vertical="top" wrapText="1"/>
      <protection locked="0"/>
    </xf>
    <xf numFmtId="0" fontId="30" fillId="0" borderId="16" xfId="64" applyNumberFormat="1" applyFont="1" applyFill="1" applyBorder="1" applyAlignment="1" applyProtection="1">
      <alignment horizontal="center" vertical="top" wrapText="1"/>
      <protection locked="0"/>
    </xf>
    <xf numFmtId="0" fontId="30" fillId="0" borderId="17" xfId="64" applyNumberFormat="1" applyFont="1" applyFill="1" applyBorder="1" applyAlignment="1" applyProtection="1">
      <alignment horizontal="center" vertical="top" wrapText="1"/>
      <protection locked="0"/>
    </xf>
    <xf numFmtId="10" fontId="30" fillId="0" borderId="17" xfId="64" applyNumberFormat="1" applyFont="1" applyFill="1" applyBorder="1" applyAlignment="1" applyProtection="1">
      <alignment horizontal="center" vertical="top"/>
      <protection locked="0"/>
    </xf>
    <xf numFmtId="10" fontId="30" fillId="33" borderId="16" xfId="64" applyNumberFormat="1" applyFont="1" applyFill="1" applyBorder="1" applyAlignment="1" applyProtection="1">
      <alignment horizontal="center" vertical="top"/>
      <protection locked="0"/>
    </xf>
    <xf numFmtId="10" fontId="30" fillId="33" borderId="17" xfId="64" applyNumberFormat="1" applyFont="1" applyFill="1" applyBorder="1" applyAlignment="1" applyProtection="1">
      <alignment horizontal="center" vertical="top"/>
      <protection locked="0"/>
    </xf>
    <xf numFmtId="0" fontId="30" fillId="0" borderId="10" xfId="0" applyFont="1" applyFill="1" applyBorder="1" applyAlignment="1" applyProtection="1">
      <alignment horizontal="center" vertical="top" wrapText="1"/>
      <protection locked="0"/>
    </xf>
    <xf numFmtId="0" fontId="76" fillId="0" borderId="16" xfId="0" applyFont="1" applyFill="1" applyBorder="1" applyAlignment="1" applyProtection="1">
      <alignment horizontal="center" vertical="top"/>
      <protection locked="0"/>
    </xf>
    <xf numFmtId="0" fontId="76" fillId="0" borderId="17" xfId="0" applyFont="1" applyFill="1" applyBorder="1" applyAlignment="1" applyProtection="1">
      <alignment horizontal="center" vertical="top"/>
      <protection locked="0"/>
    </xf>
    <xf numFmtId="9" fontId="30" fillId="36" borderId="10" xfId="0" applyNumberFormat="1" applyFont="1" applyFill="1" applyBorder="1" applyAlignment="1" applyProtection="1">
      <alignment horizontal="center" vertical="top" wrapText="1"/>
      <protection locked="0"/>
    </xf>
    <xf numFmtId="9" fontId="76" fillId="36" borderId="16" xfId="0" applyNumberFormat="1" applyFont="1" applyFill="1" applyBorder="1" applyAlignment="1" applyProtection="1">
      <alignment horizontal="center" vertical="top" wrapText="1"/>
      <protection locked="0"/>
    </xf>
    <xf numFmtId="9" fontId="76" fillId="36" borderId="17" xfId="0" applyNumberFormat="1" applyFont="1" applyFill="1" applyBorder="1" applyAlignment="1" applyProtection="1">
      <alignment horizontal="center" vertical="top" wrapText="1"/>
      <protection locked="0"/>
    </xf>
    <xf numFmtId="9" fontId="30" fillId="33" borderId="16" xfId="0" applyNumberFormat="1" applyFont="1" applyFill="1" applyBorder="1" applyAlignment="1" applyProtection="1">
      <alignment horizontal="center" vertical="top" wrapText="1"/>
      <protection locked="0"/>
    </xf>
    <xf numFmtId="9" fontId="30" fillId="33" borderId="17" xfId="0" applyNumberFormat="1" applyFont="1" applyFill="1" applyBorder="1" applyAlignment="1" applyProtection="1">
      <alignment horizontal="center" vertical="top" wrapText="1"/>
      <protection locked="0"/>
    </xf>
    <xf numFmtId="9" fontId="30" fillId="36" borderId="16" xfId="0" applyNumberFormat="1" applyFont="1" applyFill="1" applyBorder="1" applyAlignment="1" applyProtection="1">
      <alignment horizontal="center" vertical="top" wrapText="1"/>
      <protection locked="0"/>
    </xf>
    <xf numFmtId="9" fontId="30" fillId="36" borderId="17" xfId="0" applyNumberFormat="1" applyFont="1" applyFill="1" applyBorder="1" applyAlignment="1" applyProtection="1">
      <alignment horizontal="center" vertical="top" wrapText="1"/>
      <protection locked="0"/>
    </xf>
    <xf numFmtId="9" fontId="30" fillId="36" borderId="11" xfId="0" applyNumberFormat="1" applyFont="1" applyFill="1" applyBorder="1" applyAlignment="1" applyProtection="1">
      <alignment horizontal="center" vertical="top" wrapText="1"/>
      <protection locked="0"/>
    </xf>
    <xf numFmtId="9" fontId="76" fillId="36" borderId="10" xfId="0" applyNumberFormat="1" applyFont="1" applyFill="1" applyBorder="1" applyAlignment="1" applyProtection="1">
      <alignment horizontal="center" vertical="top"/>
      <protection locked="0"/>
    </xf>
    <xf numFmtId="0" fontId="76" fillId="36" borderId="17" xfId="0" applyFont="1" applyFill="1" applyBorder="1" applyAlignment="1" applyProtection="1">
      <alignment horizontal="center" vertical="top"/>
      <protection locked="0"/>
    </xf>
    <xf numFmtId="0" fontId="76" fillId="36" borderId="10" xfId="0" applyFont="1" applyFill="1" applyBorder="1" applyAlignment="1" applyProtection="1">
      <alignment horizontal="center" vertical="top"/>
      <protection locked="0"/>
    </xf>
    <xf numFmtId="176" fontId="30" fillId="33" borderId="10" xfId="0" applyNumberFormat="1" applyFont="1" applyFill="1" applyBorder="1" applyAlignment="1" applyProtection="1">
      <alignment horizontal="center" vertical="top" wrapText="1"/>
      <protection locked="0"/>
    </xf>
    <xf numFmtId="176" fontId="31" fillId="33" borderId="10" xfId="48" applyNumberFormat="1" applyFont="1" applyFill="1" applyBorder="1" applyAlignment="1" applyProtection="1">
      <alignment horizontal="center" vertical="top" wrapText="1"/>
      <protection locked="0"/>
    </xf>
    <xf numFmtId="0" fontId="76" fillId="33" borderId="10" xfId="0" applyFont="1" applyFill="1" applyBorder="1" applyAlignment="1" applyProtection="1">
      <alignment horizontal="center" vertical="top" wrapText="1"/>
      <protection locked="0"/>
    </xf>
    <xf numFmtId="0" fontId="30" fillId="33" borderId="10" xfId="0" applyFont="1" applyFill="1" applyBorder="1" applyAlignment="1" applyProtection="1">
      <alignment horizontal="center" vertical="top" wrapText="1"/>
      <protection/>
    </xf>
    <xf numFmtId="1" fontId="30" fillId="33" borderId="10" xfId="64" applyNumberFormat="1" applyFont="1" applyFill="1" applyBorder="1" applyAlignment="1" applyProtection="1">
      <alignment horizontal="center" vertical="top" wrapText="1"/>
      <protection locked="0"/>
    </xf>
    <xf numFmtId="49" fontId="30" fillId="33" borderId="10" xfId="59" applyNumberFormat="1" applyFont="1" applyFill="1" applyBorder="1" applyAlignment="1" applyProtection="1">
      <alignment horizontal="center" vertical="top" wrapText="1"/>
      <protection/>
    </xf>
    <xf numFmtId="0" fontId="30" fillId="33" borderId="10" xfId="0" applyFont="1" applyFill="1" applyBorder="1" applyAlignment="1">
      <alignment horizontal="center" vertical="top" wrapText="1"/>
    </xf>
    <xf numFmtId="0" fontId="76" fillId="0" borderId="10" xfId="0" applyFont="1" applyFill="1" applyBorder="1" applyAlignment="1" applyProtection="1">
      <alignment horizontal="center" vertical="top"/>
      <protection locked="0"/>
    </xf>
    <xf numFmtId="49" fontId="30" fillId="0" borderId="16" xfId="59" applyNumberFormat="1" applyFont="1" applyFill="1" applyBorder="1" applyAlignment="1" applyProtection="1">
      <alignment horizontal="center" vertical="top" wrapText="1"/>
      <protection locked="0"/>
    </xf>
    <xf numFmtId="49" fontId="30" fillId="0" borderId="11" xfId="59" applyNumberFormat="1" applyFont="1" applyFill="1" applyBorder="1" applyAlignment="1" applyProtection="1">
      <alignment horizontal="center" vertical="top" wrapText="1"/>
      <protection locked="0"/>
    </xf>
    <xf numFmtId="200" fontId="30" fillId="36" borderId="10" xfId="53" applyNumberFormat="1" applyFont="1" applyFill="1" applyBorder="1" applyAlignment="1" applyProtection="1">
      <alignment horizontal="center" vertical="top" wrapText="1"/>
      <protection locked="0"/>
    </xf>
    <xf numFmtId="9" fontId="30" fillId="36" borderId="16" xfId="46" applyNumberFormat="1" applyFont="1" applyFill="1" applyBorder="1" applyAlignment="1" applyProtection="1">
      <alignment horizontal="center" vertical="top" wrapText="1"/>
      <protection locked="0"/>
    </xf>
    <xf numFmtId="9" fontId="30" fillId="36" borderId="17" xfId="46" applyNumberFormat="1" applyFont="1" applyFill="1" applyBorder="1" applyAlignment="1" applyProtection="1">
      <alignment horizontal="center" vertical="top" wrapText="1"/>
      <protection locked="0"/>
    </xf>
    <xf numFmtId="9" fontId="30" fillId="36" borderId="11" xfId="46" applyNumberFormat="1" applyFont="1" applyFill="1" applyBorder="1" applyAlignment="1" applyProtection="1">
      <alignment horizontal="center" vertical="top" wrapText="1"/>
      <protection locked="0"/>
    </xf>
    <xf numFmtId="3" fontId="30" fillId="36" borderId="16" xfId="46" applyNumberFormat="1" applyFont="1" applyFill="1" applyBorder="1" applyAlignment="1" applyProtection="1">
      <alignment horizontal="center" vertical="top" wrapText="1"/>
      <protection locked="0"/>
    </xf>
    <xf numFmtId="3" fontId="30" fillId="36" borderId="17" xfId="46" applyNumberFormat="1" applyFont="1" applyFill="1" applyBorder="1" applyAlignment="1" applyProtection="1">
      <alignment horizontal="center" vertical="top" wrapText="1"/>
      <protection locked="0"/>
    </xf>
    <xf numFmtId="3" fontId="30" fillId="36" borderId="11" xfId="46" applyNumberFormat="1" applyFont="1" applyFill="1" applyBorder="1" applyAlignment="1" applyProtection="1">
      <alignment horizontal="center" vertical="top" wrapText="1"/>
      <protection locked="0"/>
    </xf>
    <xf numFmtId="49" fontId="30" fillId="0" borderId="17" xfId="59" applyNumberFormat="1" applyFont="1" applyFill="1" applyBorder="1" applyAlignment="1" applyProtection="1">
      <alignment horizontal="center" vertical="top" wrapText="1"/>
      <protection locked="0"/>
    </xf>
    <xf numFmtId="0" fontId="30" fillId="36" borderId="16" xfId="0" applyNumberFormat="1" applyFont="1" applyFill="1" applyBorder="1" applyAlignment="1" applyProtection="1">
      <alignment horizontal="center" vertical="top" wrapText="1"/>
      <protection locked="0"/>
    </xf>
    <xf numFmtId="0" fontId="30" fillId="36" borderId="17" xfId="0" applyNumberFormat="1" applyFont="1" applyFill="1" applyBorder="1" applyAlignment="1" applyProtection="1">
      <alignment horizontal="center" vertical="top" wrapText="1"/>
      <protection locked="0"/>
    </xf>
    <xf numFmtId="0" fontId="30" fillId="36" borderId="11" xfId="0" applyNumberFormat="1" applyFont="1" applyFill="1" applyBorder="1" applyAlignment="1" applyProtection="1">
      <alignment horizontal="center" vertical="top" wrapText="1"/>
      <protection locked="0"/>
    </xf>
    <xf numFmtId="180" fontId="30" fillId="36" borderId="16" xfId="64" applyNumberFormat="1" applyFont="1" applyFill="1" applyBorder="1" applyAlignment="1" applyProtection="1">
      <alignment horizontal="center" vertical="top" wrapText="1"/>
      <protection locked="0"/>
    </xf>
    <xf numFmtId="180" fontId="30" fillId="36" borderId="17" xfId="64" applyNumberFormat="1" applyFont="1" applyFill="1" applyBorder="1" applyAlignment="1" applyProtection="1">
      <alignment horizontal="center" vertical="top" wrapText="1"/>
      <protection locked="0"/>
    </xf>
    <xf numFmtId="180" fontId="30" fillId="36" borderId="16" xfId="46" applyNumberFormat="1" applyFont="1" applyFill="1" applyBorder="1" applyAlignment="1" applyProtection="1">
      <alignment horizontal="center" vertical="top" wrapText="1"/>
      <protection locked="0"/>
    </xf>
    <xf numFmtId="180" fontId="30" fillId="36" borderId="17" xfId="46" applyNumberFormat="1" applyFont="1" applyFill="1" applyBorder="1" applyAlignment="1" applyProtection="1">
      <alignment horizontal="center" vertical="top" wrapText="1"/>
      <protection locked="0"/>
    </xf>
    <xf numFmtId="180" fontId="30" fillId="36" borderId="11" xfId="46" applyNumberFormat="1" applyFont="1" applyFill="1" applyBorder="1" applyAlignment="1" applyProtection="1">
      <alignment horizontal="center" vertical="top" wrapText="1"/>
      <protection locked="0"/>
    </xf>
    <xf numFmtId="3" fontId="3" fillId="36" borderId="10" xfId="60" applyNumberFormat="1" applyFont="1" applyFill="1" applyBorder="1" applyAlignment="1" applyProtection="1">
      <alignment horizontal="center" vertical="center" wrapText="1"/>
      <protection locked="0"/>
    </xf>
    <xf numFmtId="9" fontId="30" fillId="0" borderId="16" xfId="64" applyFont="1" applyFill="1" applyBorder="1" applyAlignment="1" applyProtection="1">
      <alignment horizontal="center" vertical="top"/>
      <protection locked="0"/>
    </xf>
    <xf numFmtId="9" fontId="30" fillId="0" borderId="17" xfId="64" applyFont="1" applyFill="1" applyBorder="1" applyAlignment="1" applyProtection="1">
      <alignment horizontal="center" vertical="top"/>
      <protection locked="0"/>
    </xf>
    <xf numFmtId="9" fontId="30" fillId="0" borderId="11" xfId="64" applyFont="1" applyFill="1" applyBorder="1" applyAlignment="1" applyProtection="1">
      <alignment horizontal="center" vertical="top"/>
      <protection locked="0"/>
    </xf>
    <xf numFmtId="0" fontId="30" fillId="36" borderId="10" xfId="64" applyNumberFormat="1" applyFont="1" applyFill="1" applyBorder="1" applyAlignment="1" applyProtection="1">
      <alignment horizontal="center" vertical="top" wrapText="1"/>
      <protection locked="0"/>
    </xf>
    <xf numFmtId="0" fontId="30" fillId="0" borderId="11" xfId="64" applyNumberFormat="1" applyFont="1" applyFill="1" applyBorder="1" applyAlignment="1" applyProtection="1">
      <alignment horizontal="center" vertical="top" wrapText="1"/>
      <protection locked="0"/>
    </xf>
    <xf numFmtId="49" fontId="4" fillId="34" borderId="10" xfId="59" applyNumberFormat="1" applyFont="1" applyFill="1" applyBorder="1" applyAlignment="1" applyProtection="1">
      <alignment horizontal="center" vertical="center" wrapText="1"/>
      <protection locked="0"/>
    </xf>
    <xf numFmtId="0" fontId="4" fillId="36" borderId="10" xfId="59" applyNumberFormat="1" applyFont="1" applyFill="1" applyBorder="1" applyAlignment="1" applyProtection="1">
      <alignment horizontal="center" vertical="center" wrapText="1"/>
      <protection locked="0"/>
    </xf>
    <xf numFmtId="200" fontId="30" fillId="0" borderId="10" xfId="53" applyNumberFormat="1" applyFont="1" applyFill="1" applyBorder="1" applyAlignment="1" applyProtection="1">
      <alignment horizontal="center" vertical="top" wrapText="1"/>
      <protection locked="0"/>
    </xf>
    <xf numFmtId="1" fontId="30" fillId="36" borderId="16" xfId="64" applyNumberFormat="1" applyFont="1" applyFill="1" applyBorder="1" applyAlignment="1" applyProtection="1">
      <alignment horizontal="center" vertical="top" wrapText="1"/>
      <protection locked="0"/>
    </xf>
    <xf numFmtId="1" fontId="30" fillId="36" borderId="17" xfId="64" applyNumberFormat="1" applyFont="1" applyFill="1" applyBorder="1" applyAlignment="1" applyProtection="1">
      <alignment horizontal="center" vertical="top" wrapText="1"/>
      <protection locked="0"/>
    </xf>
    <xf numFmtId="1" fontId="30" fillId="36" borderId="11" xfId="64" applyNumberFormat="1" applyFont="1" applyFill="1" applyBorder="1" applyAlignment="1" applyProtection="1">
      <alignment horizontal="center" vertical="top" wrapText="1"/>
      <protection locked="0"/>
    </xf>
    <xf numFmtId="10" fontId="30" fillId="0" borderId="10" xfId="0" applyNumberFormat="1" applyFont="1" applyFill="1" applyBorder="1" applyAlignment="1" applyProtection="1">
      <alignment horizontal="center" vertical="top" wrapText="1"/>
      <protection locked="0"/>
    </xf>
    <xf numFmtId="0" fontId="4" fillId="0" borderId="32" xfId="59" applyNumberFormat="1" applyFont="1" applyFill="1" applyBorder="1" applyAlignment="1" applyProtection="1">
      <alignment horizontal="center" vertical="center" wrapText="1"/>
      <protection locked="0"/>
    </xf>
    <xf numFmtId="0" fontId="4" fillId="0" borderId="0" xfId="59" applyNumberFormat="1" applyFont="1" applyFill="1" applyBorder="1" applyAlignment="1" applyProtection="1">
      <alignment horizontal="center" vertical="center" wrapText="1"/>
      <protection locked="0"/>
    </xf>
    <xf numFmtId="9" fontId="3" fillId="0" borderId="10" xfId="59" applyNumberFormat="1" applyFont="1" applyFill="1" applyBorder="1" applyAlignment="1" applyProtection="1">
      <alignment horizontal="left" vertical="center" wrapText="1"/>
      <protection locked="0"/>
    </xf>
    <xf numFmtId="49" fontId="30" fillId="0" borderId="10" xfId="59" applyNumberFormat="1" applyFont="1" applyFill="1" applyBorder="1" applyAlignment="1" applyProtection="1">
      <alignment horizontal="center" vertical="top" wrapText="1"/>
      <protection locked="0"/>
    </xf>
    <xf numFmtId="1" fontId="5" fillId="34" borderId="10" xfId="59" applyNumberFormat="1" applyFont="1" applyFill="1" applyBorder="1" applyAlignment="1" applyProtection="1">
      <alignment horizontal="center" vertical="center" textRotation="90" wrapText="1"/>
      <protection locked="0"/>
    </xf>
    <xf numFmtId="0" fontId="5" fillId="34" borderId="16" xfId="59" applyNumberFormat="1" applyFont="1" applyFill="1" applyBorder="1" applyAlignment="1" applyProtection="1">
      <alignment horizontal="center" vertical="center" textRotation="90" wrapText="1"/>
      <protection locked="0"/>
    </xf>
    <xf numFmtId="0" fontId="5" fillId="34" borderId="17" xfId="59" applyNumberFormat="1" applyFont="1" applyFill="1" applyBorder="1" applyAlignment="1" applyProtection="1">
      <alignment horizontal="center" vertical="center" textRotation="90" wrapText="1"/>
      <protection locked="0"/>
    </xf>
    <xf numFmtId="0" fontId="5" fillId="34" borderId="11" xfId="59" applyNumberFormat="1" applyFont="1" applyFill="1" applyBorder="1" applyAlignment="1" applyProtection="1">
      <alignment horizontal="center" vertical="center" textRotation="90" wrapText="1"/>
      <protection locked="0"/>
    </xf>
    <xf numFmtId="0" fontId="4" fillId="34" borderId="10" xfId="59" applyNumberFormat="1" applyFont="1" applyFill="1" applyBorder="1" applyAlignment="1" applyProtection="1">
      <alignment horizontal="center" vertical="center" wrapText="1"/>
      <protection locked="0"/>
    </xf>
    <xf numFmtId="3" fontId="5" fillId="34" borderId="16" xfId="59" applyNumberFormat="1" applyFont="1" applyFill="1" applyBorder="1" applyAlignment="1" applyProtection="1">
      <alignment horizontal="center" vertical="center" textRotation="90" wrapText="1"/>
      <protection locked="0"/>
    </xf>
    <xf numFmtId="3" fontId="5" fillId="34" borderId="17" xfId="59" applyNumberFormat="1" applyFont="1" applyFill="1" applyBorder="1" applyAlignment="1" applyProtection="1">
      <alignment horizontal="center" vertical="center" textRotation="90" wrapText="1"/>
      <protection locked="0"/>
    </xf>
    <xf numFmtId="3" fontId="5" fillId="34" borderId="11" xfId="59" applyNumberFormat="1" applyFont="1" applyFill="1" applyBorder="1" applyAlignment="1" applyProtection="1">
      <alignment horizontal="center" vertical="center" textRotation="90" wrapText="1"/>
      <protection locked="0"/>
    </xf>
    <xf numFmtId="9" fontId="3" fillId="0" borderId="13" xfId="59" applyNumberFormat="1" applyFont="1" applyFill="1" applyBorder="1" applyAlignment="1" applyProtection="1">
      <alignment horizontal="left" vertical="center" wrapText="1"/>
      <protection locked="0"/>
    </xf>
    <xf numFmtId="9" fontId="3" fillId="0" borderId="31" xfId="59" applyNumberFormat="1" applyFont="1" applyFill="1" applyBorder="1" applyAlignment="1" applyProtection="1">
      <alignment horizontal="left" vertical="center" wrapText="1"/>
      <protection locked="0"/>
    </xf>
    <xf numFmtId="9" fontId="3" fillId="0" borderId="25" xfId="59" applyNumberFormat="1" applyFont="1" applyFill="1" applyBorder="1" applyAlignment="1" applyProtection="1">
      <alignment horizontal="left" vertical="center" wrapText="1"/>
      <protection locked="0"/>
    </xf>
    <xf numFmtId="0" fontId="3" fillId="0" borderId="10" xfId="59" applyNumberFormat="1" applyFont="1" applyFill="1" applyBorder="1" applyAlignment="1" applyProtection="1">
      <alignment horizontal="left" vertical="center" wrapText="1"/>
      <protection locked="0"/>
    </xf>
    <xf numFmtId="1" fontId="3" fillId="0" borderId="10" xfId="59" applyNumberFormat="1" applyFont="1" applyFill="1" applyBorder="1" applyAlignment="1" applyProtection="1">
      <alignment horizontal="left" vertical="center" wrapText="1"/>
      <protection locked="0"/>
    </xf>
    <xf numFmtId="1" fontId="5" fillId="34" borderId="16" xfId="59" applyNumberFormat="1" applyFont="1" applyFill="1" applyBorder="1" applyAlignment="1" applyProtection="1">
      <alignment horizontal="center" vertical="center" textRotation="90" wrapText="1"/>
      <protection locked="0"/>
    </xf>
    <xf numFmtId="1" fontId="5" fillId="34" borderId="17" xfId="59" applyNumberFormat="1" applyFont="1" applyFill="1" applyBorder="1" applyAlignment="1" applyProtection="1">
      <alignment horizontal="center" vertical="center" textRotation="90" wrapText="1"/>
      <protection locked="0"/>
    </xf>
    <xf numFmtId="1" fontId="5" fillId="34" borderId="11" xfId="59" applyNumberFormat="1" applyFont="1" applyFill="1" applyBorder="1" applyAlignment="1" applyProtection="1">
      <alignment horizontal="center" vertical="center" textRotation="90" wrapText="1"/>
      <protection locked="0"/>
    </xf>
    <xf numFmtId="0" fontId="30" fillId="0" borderId="16" xfId="46" applyNumberFormat="1" applyFont="1" applyFill="1" applyBorder="1" applyAlignment="1" applyProtection="1">
      <alignment horizontal="center" vertical="top" wrapText="1"/>
      <protection locked="0"/>
    </xf>
    <xf numFmtId="0" fontId="30" fillId="0" borderId="11" xfId="46" applyNumberFormat="1" applyFont="1" applyFill="1" applyBorder="1" applyAlignment="1" applyProtection="1">
      <alignment horizontal="center" vertical="top" wrapText="1"/>
      <protection locked="0"/>
    </xf>
    <xf numFmtId="0" fontId="5" fillId="34" borderId="10" xfId="59" applyNumberFormat="1" applyFont="1" applyFill="1" applyBorder="1" applyAlignment="1" applyProtection="1">
      <alignment horizontal="center" vertical="center" wrapText="1"/>
      <protection locked="0"/>
    </xf>
    <xf numFmtId="0" fontId="4" fillId="34" borderId="10" xfId="59" applyNumberFormat="1" applyFont="1" applyFill="1" applyBorder="1" applyAlignment="1" applyProtection="1">
      <alignment horizontal="center" vertical="top" wrapText="1"/>
      <protection locked="0"/>
    </xf>
    <xf numFmtId="0" fontId="30" fillId="0" borderId="10" xfId="64" applyNumberFormat="1" applyFont="1" applyFill="1" applyBorder="1" applyAlignment="1" applyProtection="1">
      <alignment horizontal="center" vertical="top" wrapText="1"/>
      <protection locked="0"/>
    </xf>
    <xf numFmtId="177" fontId="30" fillId="36" borderId="16" xfId="46" applyNumberFormat="1" applyFont="1" applyFill="1" applyBorder="1" applyAlignment="1" applyProtection="1">
      <alignment horizontal="center" vertical="top" wrapText="1"/>
      <protection locked="0"/>
    </xf>
    <xf numFmtId="177" fontId="30" fillId="36" borderId="17" xfId="46" applyNumberFormat="1" applyFont="1" applyFill="1" applyBorder="1" applyAlignment="1" applyProtection="1">
      <alignment horizontal="center" vertical="top" wrapText="1"/>
      <protection locked="0"/>
    </xf>
    <xf numFmtId="177" fontId="30" fillId="36" borderId="11" xfId="46" applyNumberFormat="1" applyFont="1" applyFill="1" applyBorder="1" applyAlignment="1" applyProtection="1">
      <alignment horizontal="center" vertical="top" wrapText="1"/>
      <protection locked="0"/>
    </xf>
    <xf numFmtId="0" fontId="0" fillId="0" borderId="10" xfId="0" applyFill="1" applyBorder="1" applyAlignment="1" applyProtection="1">
      <alignment horizontal="left"/>
      <protection locked="0"/>
    </xf>
    <xf numFmtId="0" fontId="0" fillId="34" borderId="10" xfId="0" applyFill="1" applyBorder="1" applyAlignment="1" applyProtection="1">
      <alignment horizontal="center"/>
      <protection locked="0"/>
    </xf>
    <xf numFmtId="0" fontId="38" fillId="34" borderId="18" xfId="0" applyFont="1" applyFill="1" applyBorder="1" applyAlignment="1" applyProtection="1">
      <alignment horizontal="left" vertical="top"/>
      <protection locked="0"/>
    </xf>
    <xf numFmtId="0" fontId="83" fillId="34" borderId="20" xfId="0" applyFont="1" applyFill="1" applyBorder="1" applyAlignment="1" applyProtection="1">
      <alignment horizontal="left"/>
      <protection locked="0"/>
    </xf>
    <xf numFmtId="0" fontId="4" fillId="0" borderId="10" xfId="59" applyNumberFormat="1" applyFont="1" applyFill="1" applyBorder="1" applyAlignment="1">
      <alignment horizontal="center" vertical="center" wrapText="1"/>
    </xf>
    <xf numFmtId="1" fontId="5" fillId="51" borderId="16" xfId="59" applyNumberFormat="1" applyFont="1" applyFill="1" applyBorder="1" applyAlignment="1">
      <alignment horizontal="center" vertical="center" wrapText="1"/>
    </xf>
    <xf numFmtId="1" fontId="5" fillId="51" borderId="11" xfId="59" applyNumberFormat="1" applyFont="1" applyFill="1" applyBorder="1" applyAlignment="1">
      <alignment horizontal="center" vertical="center" wrapText="1"/>
    </xf>
    <xf numFmtId="49" fontId="3" fillId="33" borderId="10" xfId="60" applyNumberFormat="1" applyFont="1" applyFill="1" applyBorder="1" applyAlignment="1">
      <alignment horizontal="center" vertical="center" wrapText="1"/>
    </xf>
    <xf numFmtId="1" fontId="5" fillId="51" borderId="10" xfId="59" applyNumberFormat="1" applyFont="1" applyFill="1" applyBorder="1" applyAlignment="1">
      <alignment horizontal="center" vertical="center" textRotation="90" wrapText="1"/>
    </xf>
    <xf numFmtId="9" fontId="3" fillId="0" borderId="10" xfId="59" applyNumberFormat="1" applyFont="1" applyFill="1" applyBorder="1" applyAlignment="1">
      <alignment horizontal="left" vertical="center" wrapText="1"/>
    </xf>
    <xf numFmtId="0" fontId="3" fillId="0" borderId="10" xfId="59" applyNumberFormat="1" applyFont="1" applyFill="1" applyBorder="1" applyAlignment="1">
      <alignment horizontal="left" vertical="center" wrapText="1"/>
    </xf>
    <xf numFmtId="0" fontId="5" fillId="51" borderId="10" xfId="59" applyNumberFormat="1" applyFont="1" applyFill="1" applyBorder="1" applyAlignment="1">
      <alignment horizontal="center" vertical="center" textRotation="90" wrapText="1"/>
    </xf>
    <xf numFmtId="49" fontId="4" fillId="51" borderId="10" xfId="59" applyNumberFormat="1" applyFont="1" applyFill="1" applyBorder="1" applyAlignment="1">
      <alignment horizontal="center" vertical="center" wrapText="1"/>
    </xf>
    <xf numFmtId="0" fontId="75" fillId="0" borderId="10" xfId="0" applyFont="1" applyBorder="1" applyAlignment="1">
      <alignment horizontal="center" vertical="top" wrapText="1"/>
    </xf>
    <xf numFmtId="10" fontId="75" fillId="0" borderId="10" xfId="0" applyNumberFormat="1" applyFont="1" applyBorder="1" applyAlignment="1">
      <alignment horizontal="center" vertical="top" wrapText="1"/>
    </xf>
    <xf numFmtId="3" fontId="5" fillId="51" borderId="10" xfId="59" applyNumberFormat="1" applyFont="1" applyFill="1" applyBorder="1" applyAlignment="1">
      <alignment horizontal="center" vertical="center" textRotation="90" wrapText="1"/>
    </xf>
    <xf numFmtId="0" fontId="4" fillId="0" borderId="13" xfId="59" applyNumberFormat="1" applyFont="1" applyFill="1" applyBorder="1" applyAlignment="1">
      <alignment horizontal="center" vertical="center" wrapText="1"/>
    </xf>
    <xf numFmtId="0" fontId="4" fillId="0" borderId="31" xfId="59" applyNumberFormat="1" applyFont="1" applyFill="1" applyBorder="1" applyAlignment="1">
      <alignment horizontal="center" vertical="center" wrapText="1"/>
    </xf>
    <xf numFmtId="0" fontId="4" fillId="0" borderId="25" xfId="59" applyNumberFormat="1" applyFont="1" applyFill="1" applyBorder="1" applyAlignment="1">
      <alignment horizontal="center" vertical="center" wrapText="1"/>
    </xf>
    <xf numFmtId="0" fontId="5" fillId="0" borderId="10" xfId="59" applyNumberFormat="1" applyFont="1" applyFill="1" applyBorder="1" applyAlignment="1">
      <alignment horizontal="center" vertical="center" wrapText="1"/>
    </xf>
    <xf numFmtId="174" fontId="90" fillId="0" borderId="10" xfId="59" applyNumberFormat="1" applyFont="1" applyFill="1" applyBorder="1" applyAlignment="1">
      <alignment horizontal="center" vertical="center" wrapText="1"/>
    </xf>
    <xf numFmtId="0" fontId="33" fillId="0" borderId="10" xfId="59" applyNumberFormat="1" applyFont="1" applyFill="1" applyBorder="1" applyAlignment="1" applyProtection="1">
      <alignment horizontal="left" vertical="top" wrapText="1"/>
      <protection locked="0"/>
    </xf>
    <xf numFmtId="1" fontId="33" fillId="0" borderId="13" xfId="59" applyNumberFormat="1" applyFont="1" applyFill="1" applyBorder="1" applyAlignment="1" applyProtection="1">
      <alignment horizontal="left" vertical="top" wrapText="1"/>
      <protection locked="0"/>
    </xf>
    <xf numFmtId="1" fontId="33" fillId="0" borderId="31" xfId="59" applyNumberFormat="1" applyFont="1" applyFill="1" applyBorder="1" applyAlignment="1" applyProtection="1">
      <alignment horizontal="left" vertical="top" wrapText="1"/>
      <protection locked="0"/>
    </xf>
    <xf numFmtId="1" fontId="33" fillId="0" borderId="25" xfId="59" applyNumberFormat="1" applyFont="1" applyFill="1" applyBorder="1" applyAlignment="1" applyProtection="1">
      <alignment horizontal="left" vertical="top" wrapText="1"/>
      <protection locked="0"/>
    </xf>
    <xf numFmtId="9" fontId="33" fillId="0" borderId="13" xfId="59" applyNumberFormat="1" applyFont="1" applyFill="1" applyBorder="1" applyAlignment="1" applyProtection="1">
      <alignment horizontal="left" vertical="top" wrapText="1"/>
      <protection locked="0"/>
    </xf>
    <xf numFmtId="9" fontId="33" fillId="0" borderId="31" xfId="59" applyNumberFormat="1" applyFont="1" applyFill="1" applyBorder="1" applyAlignment="1" applyProtection="1">
      <alignment horizontal="left" vertical="top" wrapText="1"/>
      <protection locked="0"/>
    </xf>
    <xf numFmtId="9" fontId="33" fillId="0" borderId="25" xfId="59" applyNumberFormat="1" applyFont="1" applyFill="1" applyBorder="1" applyAlignment="1" applyProtection="1">
      <alignment horizontal="left" vertical="top" wrapText="1"/>
      <protection locked="0"/>
    </xf>
    <xf numFmtId="9" fontId="33" fillId="0" borderId="10" xfId="59" applyNumberFormat="1" applyFont="1" applyFill="1" applyBorder="1" applyAlignment="1" applyProtection="1">
      <alignment horizontal="left" vertical="top" wrapText="1"/>
      <protection locked="0"/>
    </xf>
    <xf numFmtId="1" fontId="33" fillId="34" borderId="16" xfId="59" applyNumberFormat="1" applyFont="1" applyFill="1" applyBorder="1" applyAlignment="1" applyProtection="1">
      <alignment horizontal="center" vertical="center" textRotation="90" wrapText="1"/>
      <protection/>
    </xf>
    <xf numFmtId="1" fontId="33" fillId="34" borderId="17" xfId="59" applyNumberFormat="1" applyFont="1" applyFill="1" applyBorder="1" applyAlignment="1" applyProtection="1">
      <alignment horizontal="center" vertical="center" textRotation="90" wrapText="1"/>
      <protection/>
    </xf>
    <xf numFmtId="1" fontId="33" fillId="34" borderId="11" xfId="59" applyNumberFormat="1" applyFont="1" applyFill="1" applyBorder="1" applyAlignment="1" applyProtection="1">
      <alignment horizontal="center" vertical="center" textRotation="90" wrapText="1"/>
      <protection/>
    </xf>
    <xf numFmtId="0" fontId="33" fillId="34" borderId="16" xfId="59" applyNumberFormat="1" applyFont="1" applyFill="1" applyBorder="1" applyAlignment="1" applyProtection="1">
      <alignment horizontal="center" vertical="center" wrapText="1"/>
      <protection/>
    </xf>
    <xf numFmtId="0" fontId="33" fillId="34" borderId="17" xfId="59" applyNumberFormat="1" applyFont="1" applyFill="1" applyBorder="1" applyAlignment="1" applyProtection="1">
      <alignment horizontal="center" vertical="center" wrapText="1"/>
      <protection/>
    </xf>
    <xf numFmtId="0" fontId="33" fillId="34" borderId="11" xfId="59" applyNumberFormat="1" applyFont="1" applyFill="1" applyBorder="1" applyAlignment="1" applyProtection="1">
      <alignment horizontal="center" vertical="center" wrapText="1"/>
      <protection/>
    </xf>
    <xf numFmtId="0" fontId="33" fillId="34" borderId="16" xfId="59" applyNumberFormat="1" applyFont="1" applyFill="1" applyBorder="1" applyAlignment="1" applyProtection="1">
      <alignment horizontal="center" vertical="center" textRotation="90" wrapText="1"/>
      <protection/>
    </xf>
    <xf numFmtId="0" fontId="33" fillId="34" borderId="17" xfId="59" applyNumberFormat="1" applyFont="1" applyFill="1" applyBorder="1" applyAlignment="1" applyProtection="1">
      <alignment horizontal="center" vertical="center" textRotation="90" wrapText="1"/>
      <protection/>
    </xf>
    <xf numFmtId="0" fontId="33" fillId="34" borderId="11" xfId="59" applyNumberFormat="1" applyFont="1" applyFill="1" applyBorder="1" applyAlignment="1" applyProtection="1">
      <alignment horizontal="center" vertical="center" textRotation="90" wrapText="1"/>
      <protection/>
    </xf>
    <xf numFmtId="0" fontId="33" fillId="0" borderId="32" xfId="59" applyNumberFormat="1" applyFont="1" applyFill="1" applyBorder="1" applyAlignment="1" applyProtection="1">
      <alignment horizontal="center" vertical="top" wrapText="1"/>
      <protection locked="0"/>
    </xf>
    <xf numFmtId="0" fontId="33" fillId="0" borderId="0" xfId="59" applyNumberFormat="1" applyFont="1" applyFill="1" applyBorder="1" applyAlignment="1" applyProtection="1">
      <alignment horizontal="center" vertical="top" wrapText="1"/>
      <protection locked="0"/>
    </xf>
    <xf numFmtId="49" fontId="33" fillId="34" borderId="16" xfId="59" applyNumberFormat="1" applyFont="1" applyFill="1" applyBorder="1" applyAlignment="1" applyProtection="1">
      <alignment horizontal="center" vertical="center" wrapText="1"/>
      <protection/>
    </xf>
    <xf numFmtId="49" fontId="33" fillId="34" borderId="11" xfId="59" applyNumberFormat="1" applyFont="1" applyFill="1" applyBorder="1" applyAlignment="1" applyProtection="1">
      <alignment horizontal="center" vertical="center" wrapText="1"/>
      <protection/>
    </xf>
    <xf numFmtId="3" fontId="33" fillId="34" borderId="16" xfId="59" applyNumberFormat="1" applyFont="1" applyFill="1" applyBorder="1" applyAlignment="1" applyProtection="1">
      <alignment horizontal="center" vertical="center" textRotation="90" wrapText="1"/>
      <protection/>
    </xf>
    <xf numFmtId="3" fontId="33" fillId="34" borderId="17" xfId="59" applyNumberFormat="1" applyFont="1" applyFill="1" applyBorder="1" applyAlignment="1" applyProtection="1">
      <alignment horizontal="center" vertical="center" textRotation="90" wrapText="1"/>
      <protection/>
    </xf>
    <xf numFmtId="3" fontId="33" fillId="34" borderId="11" xfId="59" applyNumberFormat="1" applyFont="1" applyFill="1" applyBorder="1" applyAlignment="1" applyProtection="1">
      <alignment horizontal="center" vertical="center" textRotation="90" wrapText="1"/>
      <protection/>
    </xf>
    <xf numFmtId="49" fontId="33" fillId="34" borderId="17" xfId="59" applyNumberFormat="1" applyFont="1" applyFill="1" applyBorder="1" applyAlignment="1" applyProtection="1">
      <alignment horizontal="center" vertical="center" wrapText="1"/>
      <protection/>
    </xf>
    <xf numFmtId="0" fontId="33" fillId="34" borderId="13" xfId="59" applyNumberFormat="1" applyFont="1" applyFill="1" applyBorder="1" applyAlignment="1" applyProtection="1">
      <alignment horizontal="center" vertical="center" wrapText="1"/>
      <protection/>
    </xf>
    <xf numFmtId="0" fontId="33" fillId="34" borderId="25" xfId="59" applyNumberFormat="1" applyFont="1" applyFill="1" applyBorder="1" applyAlignment="1" applyProtection="1">
      <alignment horizontal="center" vertical="center" wrapText="1"/>
      <protection/>
    </xf>
    <xf numFmtId="0" fontId="33" fillId="34" borderId="16" xfId="59" applyNumberFormat="1" applyFont="1" applyFill="1" applyBorder="1" applyAlignment="1" applyProtection="1">
      <alignment horizontal="center" vertical="center" wrapText="1"/>
      <protection locked="0"/>
    </xf>
    <xf numFmtId="0" fontId="33" fillId="34" borderId="17" xfId="59" applyNumberFormat="1" applyFont="1" applyFill="1" applyBorder="1" applyAlignment="1" applyProtection="1">
      <alignment horizontal="center" vertical="center" wrapText="1"/>
      <protection locked="0"/>
    </xf>
    <xf numFmtId="0" fontId="33" fillId="34" borderId="11" xfId="59" applyNumberFormat="1" applyFont="1" applyFill="1" applyBorder="1" applyAlignment="1" applyProtection="1">
      <alignment horizontal="center" vertical="center" wrapText="1"/>
      <protection locked="0"/>
    </xf>
    <xf numFmtId="0" fontId="33" fillId="36" borderId="16" xfId="59" applyNumberFormat="1" applyFont="1" applyFill="1" applyBorder="1" applyAlignment="1" applyProtection="1">
      <alignment horizontal="center" vertical="center" wrapText="1"/>
      <protection locked="0"/>
    </xf>
    <xf numFmtId="0" fontId="33" fillId="36" borderId="17" xfId="59" applyNumberFormat="1" applyFont="1" applyFill="1" applyBorder="1" applyAlignment="1" applyProtection="1">
      <alignment horizontal="center" vertical="center" wrapText="1"/>
      <protection locked="0"/>
    </xf>
    <xf numFmtId="0" fontId="33" fillId="36" borderId="11" xfId="59" applyNumberFormat="1" applyFont="1" applyFill="1" applyBorder="1" applyAlignment="1" applyProtection="1">
      <alignment horizontal="center" vertical="center" wrapText="1"/>
      <protection locked="0"/>
    </xf>
    <xf numFmtId="49" fontId="33" fillId="34" borderId="16" xfId="59" applyNumberFormat="1" applyFont="1" applyFill="1" applyBorder="1" applyAlignment="1" applyProtection="1">
      <alignment horizontal="center" vertical="center" wrapText="1"/>
      <protection locked="0"/>
    </xf>
    <xf numFmtId="49" fontId="33" fillId="34" borderId="11" xfId="59" applyNumberFormat="1" applyFont="1" applyFill="1" applyBorder="1" applyAlignment="1" applyProtection="1">
      <alignment horizontal="center" vertical="center" wrapText="1"/>
      <protection locked="0"/>
    </xf>
    <xf numFmtId="0" fontId="33" fillId="34" borderId="13" xfId="59" applyNumberFormat="1" applyFont="1" applyFill="1" applyBorder="1" applyAlignment="1" applyProtection="1">
      <alignment horizontal="center" vertical="center" wrapText="1"/>
      <protection locked="0"/>
    </xf>
    <xf numFmtId="0" fontId="33" fillId="34" borderId="25" xfId="59" applyNumberFormat="1" applyFont="1" applyFill="1" applyBorder="1" applyAlignment="1" applyProtection="1">
      <alignment horizontal="center" vertical="center" wrapText="1"/>
      <protection locked="0"/>
    </xf>
    <xf numFmtId="0" fontId="76" fillId="0" borderId="10" xfId="0" applyFont="1" applyFill="1" applyBorder="1" applyAlignment="1" applyProtection="1">
      <alignment horizontal="left"/>
      <protection locked="0"/>
    </xf>
    <xf numFmtId="0" fontId="82" fillId="34" borderId="10" xfId="0" applyFont="1" applyFill="1" applyBorder="1" applyAlignment="1" applyProtection="1">
      <alignment horizontal="left"/>
      <protection locked="0"/>
    </xf>
    <xf numFmtId="0" fontId="76" fillId="0" borderId="10" xfId="0" applyFont="1" applyFill="1" applyBorder="1" applyAlignment="1" applyProtection="1">
      <alignment horizontal="left" vertical="top" wrapText="1"/>
      <protection locked="0"/>
    </xf>
    <xf numFmtId="0" fontId="74" fillId="34" borderId="10" xfId="0" applyFont="1" applyFill="1" applyBorder="1" applyAlignment="1" applyProtection="1">
      <alignment horizontal="left"/>
      <protection locked="0"/>
    </xf>
    <xf numFmtId="9" fontId="76" fillId="0" borderId="10" xfId="0" applyNumberFormat="1" applyFont="1" applyBorder="1" applyAlignment="1" applyProtection="1">
      <alignment horizontal="center" vertical="top"/>
      <protection/>
    </xf>
    <xf numFmtId="9" fontId="76" fillId="0" borderId="16" xfId="0" applyNumberFormat="1" applyFont="1" applyBorder="1" applyAlignment="1" applyProtection="1">
      <alignment horizontal="center" vertical="top"/>
      <protection/>
    </xf>
    <xf numFmtId="49" fontId="36" fillId="0" borderId="10" xfId="59" applyNumberFormat="1" applyFont="1" applyFill="1" applyBorder="1" applyAlignment="1" applyProtection="1">
      <alignment horizontal="center" vertical="top" wrapText="1"/>
      <protection/>
    </xf>
    <xf numFmtId="49" fontId="36" fillId="0" borderId="16" xfId="59" applyNumberFormat="1" applyFont="1" applyFill="1" applyBorder="1" applyAlignment="1" applyProtection="1">
      <alignment horizontal="center" vertical="top" wrapText="1"/>
      <protection/>
    </xf>
    <xf numFmtId="0" fontId="33" fillId="34" borderId="10" xfId="59" applyNumberFormat="1" applyFont="1" applyFill="1" applyBorder="1" applyAlignment="1" applyProtection="1">
      <alignment horizontal="center" vertical="center" textRotation="90" wrapText="1"/>
      <protection/>
    </xf>
    <xf numFmtId="1" fontId="33" fillId="34" borderId="10" xfId="59" applyNumberFormat="1" applyFont="1" applyFill="1" applyBorder="1" applyAlignment="1" applyProtection="1">
      <alignment horizontal="center" vertical="center" textRotation="90" wrapText="1"/>
      <protection/>
    </xf>
    <xf numFmtId="0" fontId="33" fillId="34" borderId="10" xfId="59" applyNumberFormat="1" applyFont="1" applyFill="1" applyBorder="1" applyAlignment="1" applyProtection="1">
      <alignment horizontal="center" vertical="center" wrapText="1"/>
      <protection/>
    </xf>
    <xf numFmtId="49" fontId="33" fillId="34" borderId="10" xfId="59" applyNumberFormat="1" applyFont="1" applyFill="1" applyBorder="1" applyAlignment="1" applyProtection="1">
      <alignment horizontal="center" vertical="center" wrapText="1"/>
      <protection/>
    </xf>
    <xf numFmtId="0" fontId="76" fillId="0" borderId="11" xfId="0" applyFont="1" applyBorder="1" applyAlignment="1" applyProtection="1">
      <alignment vertical="top" wrapText="1"/>
      <protection/>
    </xf>
    <xf numFmtId="0" fontId="76" fillId="0" borderId="10" xfId="0" applyFont="1" applyBorder="1" applyAlignment="1" applyProtection="1">
      <alignment vertical="top" wrapText="1"/>
      <protection/>
    </xf>
    <xf numFmtId="10" fontId="76" fillId="0" borderId="11" xfId="0" applyNumberFormat="1" applyFont="1" applyBorder="1" applyAlignment="1" applyProtection="1">
      <alignment vertical="top" wrapText="1"/>
      <protection/>
    </xf>
    <xf numFmtId="3" fontId="33" fillId="34" borderId="10" xfId="59" applyNumberFormat="1" applyFont="1" applyFill="1" applyBorder="1" applyAlignment="1" applyProtection="1">
      <alignment horizontal="center" vertical="center" textRotation="90" wrapText="1"/>
      <protection/>
    </xf>
    <xf numFmtId="1" fontId="3" fillId="0" borderId="13" xfId="59" applyNumberFormat="1" applyFont="1" applyFill="1" applyBorder="1" applyAlignment="1" applyProtection="1">
      <alignment horizontal="left" vertical="center" wrapText="1"/>
      <protection locked="0"/>
    </xf>
    <xf numFmtId="1" fontId="3" fillId="0" borderId="31" xfId="59" applyNumberFormat="1" applyFont="1" applyFill="1" applyBorder="1" applyAlignment="1" applyProtection="1">
      <alignment horizontal="left" vertical="center" wrapText="1"/>
      <protection locked="0"/>
    </xf>
    <xf numFmtId="1" fontId="3" fillId="0" borderId="25" xfId="59" applyNumberFormat="1" applyFont="1" applyFill="1" applyBorder="1" applyAlignment="1" applyProtection="1">
      <alignment horizontal="left" vertical="center" wrapText="1"/>
      <protection locked="0"/>
    </xf>
    <xf numFmtId="1" fontId="3" fillId="0" borderId="21" xfId="59" applyNumberFormat="1" applyFont="1" applyFill="1" applyBorder="1" applyAlignment="1" applyProtection="1">
      <alignment horizontal="left" vertical="center" wrapText="1"/>
      <protection locked="0"/>
    </xf>
    <xf numFmtId="1" fontId="3" fillId="0" borderId="18" xfId="59" applyNumberFormat="1" applyFont="1" applyFill="1" applyBorder="1" applyAlignment="1" applyProtection="1">
      <alignment horizontal="left" vertical="center" wrapText="1"/>
      <protection locked="0"/>
    </xf>
    <xf numFmtId="1" fontId="3" fillId="0" borderId="19" xfId="59" applyNumberFormat="1" applyFont="1" applyFill="1" applyBorder="1" applyAlignment="1" applyProtection="1">
      <alignment horizontal="left" vertical="center" wrapText="1"/>
      <protection locked="0"/>
    </xf>
    <xf numFmtId="0" fontId="3" fillId="0" borderId="16" xfId="59" applyNumberFormat="1" applyFont="1" applyFill="1" applyBorder="1" applyAlignment="1" applyProtection="1">
      <alignment horizontal="left" vertical="center" wrapText="1"/>
      <protection locked="0"/>
    </xf>
    <xf numFmtId="0" fontId="33" fillId="36" borderId="10" xfId="59" applyNumberFormat="1" applyFont="1" applyFill="1" applyBorder="1" applyAlignment="1" applyProtection="1">
      <alignment horizontal="center" vertical="center" wrapText="1"/>
      <protection locked="0"/>
    </xf>
    <xf numFmtId="0" fontId="33" fillId="34" borderId="10" xfId="59" applyNumberFormat="1" applyFont="1" applyFill="1" applyBorder="1" applyAlignment="1" applyProtection="1">
      <alignment horizontal="center" vertical="center" wrapText="1"/>
      <protection locked="0"/>
    </xf>
    <xf numFmtId="0" fontId="82" fillId="34" borderId="10" xfId="0" applyFont="1" applyFill="1" applyBorder="1" applyAlignment="1" applyProtection="1">
      <alignment horizontal="center"/>
      <protection locked="0"/>
    </xf>
    <xf numFmtId="0" fontId="76" fillId="0" borderId="10" xfId="0" applyFont="1" applyFill="1" applyBorder="1" applyAlignment="1" applyProtection="1">
      <alignment vertical="top" wrapText="1"/>
      <protection locked="0"/>
    </xf>
    <xf numFmtId="0" fontId="76" fillId="0" borderId="13" xfId="0" applyFont="1" applyFill="1" applyBorder="1" applyAlignment="1" applyProtection="1">
      <alignment vertical="top" wrapText="1"/>
      <protection locked="0"/>
    </xf>
    <xf numFmtId="0" fontId="76" fillId="0" borderId="25" xfId="0" applyFont="1" applyFill="1" applyBorder="1" applyAlignment="1" applyProtection="1">
      <alignment vertical="top" wrapText="1"/>
      <protection locked="0"/>
    </xf>
    <xf numFmtId="49" fontId="36" fillId="33" borderId="16" xfId="59" applyNumberFormat="1" applyFont="1" applyFill="1" applyBorder="1" applyAlignment="1" applyProtection="1">
      <alignment vertical="top" wrapText="1"/>
      <protection/>
    </xf>
    <xf numFmtId="49" fontId="36" fillId="33" borderId="17" xfId="59" applyNumberFormat="1" applyFont="1" applyFill="1" applyBorder="1" applyAlignment="1" applyProtection="1">
      <alignment vertical="top" wrapText="1"/>
      <protection/>
    </xf>
    <xf numFmtId="49" fontId="36" fillId="33" borderId="11" xfId="59" applyNumberFormat="1" applyFont="1" applyFill="1" applyBorder="1" applyAlignment="1" applyProtection="1">
      <alignment vertical="top" wrapText="1"/>
      <protection/>
    </xf>
    <xf numFmtId="0" fontId="79" fillId="34" borderId="18" xfId="0" applyFont="1" applyFill="1" applyBorder="1" applyAlignment="1" applyProtection="1">
      <alignment horizontal="left" vertical="top" wrapText="1"/>
      <protection locked="0"/>
    </xf>
    <xf numFmtId="9" fontId="76" fillId="36" borderId="10" xfId="64" applyFont="1" applyFill="1" applyBorder="1" applyAlignment="1" applyProtection="1">
      <alignment horizontal="center" vertical="top"/>
      <protection locked="0"/>
    </xf>
    <xf numFmtId="0" fontId="30" fillId="0" borderId="16" xfId="0" applyFont="1" applyFill="1" applyBorder="1" applyAlignment="1" applyProtection="1">
      <alignment horizontal="center" vertical="top" wrapText="1"/>
      <protection/>
    </xf>
    <xf numFmtId="0" fontId="30" fillId="0" borderId="17" xfId="0" applyFont="1" applyFill="1" applyBorder="1" applyAlignment="1" applyProtection="1">
      <alignment horizontal="center" vertical="top" wrapText="1"/>
      <protection/>
    </xf>
    <xf numFmtId="0" fontId="30" fillId="0" borderId="11" xfId="0" applyFont="1" applyFill="1" applyBorder="1" applyAlignment="1" applyProtection="1">
      <alignment horizontal="center" vertical="top" wrapText="1"/>
      <protection/>
    </xf>
    <xf numFmtId="9" fontId="76" fillId="0" borderId="16" xfId="64" applyFont="1" applyFill="1" applyBorder="1" applyAlignment="1" applyProtection="1">
      <alignment horizontal="center" vertical="top"/>
      <protection/>
    </xf>
    <xf numFmtId="9" fontId="76" fillId="0" borderId="17" xfId="64" applyFont="1" applyFill="1" applyBorder="1" applyAlignment="1" applyProtection="1">
      <alignment horizontal="center" vertical="top"/>
      <protection/>
    </xf>
    <xf numFmtId="9" fontId="76" fillId="0" borderId="11" xfId="64" applyFont="1" applyFill="1" applyBorder="1" applyAlignment="1" applyProtection="1">
      <alignment horizontal="center" vertical="top"/>
      <protection/>
    </xf>
    <xf numFmtId="9" fontId="76" fillId="36" borderId="16" xfId="64" applyFont="1" applyFill="1" applyBorder="1" applyAlignment="1" applyProtection="1">
      <alignment horizontal="center" vertical="top"/>
      <protection locked="0"/>
    </xf>
    <xf numFmtId="9" fontId="76" fillId="36" borderId="17" xfId="64" applyFont="1" applyFill="1" applyBorder="1" applyAlignment="1" applyProtection="1">
      <alignment horizontal="center" vertical="top"/>
      <protection locked="0"/>
    </xf>
    <xf numFmtId="9" fontId="76" fillId="36" borderId="11" xfId="64" applyFont="1" applyFill="1" applyBorder="1" applyAlignment="1" applyProtection="1">
      <alignment horizontal="center" vertical="top"/>
      <protection locked="0"/>
    </xf>
    <xf numFmtId="0" fontId="30" fillId="0" borderId="10" xfId="0" applyFont="1" applyFill="1" applyBorder="1" applyAlignment="1" applyProtection="1">
      <alignment horizontal="center" vertical="top" wrapText="1"/>
      <protection/>
    </xf>
    <xf numFmtId="9" fontId="76" fillId="0" borderId="10" xfId="64" applyFont="1" applyFill="1" applyBorder="1" applyAlignment="1" applyProtection="1">
      <alignment horizontal="center" vertical="top"/>
      <protection/>
    </xf>
    <xf numFmtId="9" fontId="76" fillId="0" borderId="16" xfId="0" applyNumberFormat="1" applyFont="1" applyFill="1" applyBorder="1" applyAlignment="1" applyProtection="1">
      <alignment horizontal="center" vertical="top"/>
      <protection/>
    </xf>
    <xf numFmtId="0" fontId="76" fillId="0" borderId="11" xfId="0" applyFont="1" applyFill="1" applyBorder="1" applyAlignment="1" applyProtection="1">
      <alignment horizontal="center" vertical="top"/>
      <protection/>
    </xf>
    <xf numFmtId="9" fontId="76" fillId="36" borderId="16" xfId="0" applyNumberFormat="1" applyFont="1" applyFill="1" applyBorder="1" applyAlignment="1" applyProtection="1">
      <alignment horizontal="center" vertical="top"/>
      <protection locked="0"/>
    </xf>
    <xf numFmtId="0" fontId="76" fillId="36" borderId="11" xfId="0" applyFont="1" applyFill="1" applyBorder="1" applyAlignment="1" applyProtection="1">
      <alignment horizontal="center" vertical="top"/>
      <protection locked="0"/>
    </xf>
    <xf numFmtId="0" fontId="76" fillId="0" borderId="16" xfId="0" applyFont="1" applyFill="1" applyBorder="1" applyAlignment="1" applyProtection="1">
      <alignment horizontal="center" vertical="top"/>
      <protection/>
    </xf>
    <xf numFmtId="0" fontId="76" fillId="0" borderId="17" xfId="0" applyFont="1" applyFill="1" applyBorder="1" applyAlignment="1" applyProtection="1">
      <alignment horizontal="center" vertical="top"/>
      <protection/>
    </xf>
    <xf numFmtId="0" fontId="76" fillId="36" borderId="16" xfId="0" applyFont="1" applyFill="1" applyBorder="1" applyAlignment="1" applyProtection="1">
      <alignment horizontal="center" vertical="top"/>
      <protection locked="0"/>
    </xf>
    <xf numFmtId="9" fontId="76" fillId="36" borderId="11" xfId="0" applyNumberFormat="1" applyFont="1" applyFill="1" applyBorder="1" applyAlignment="1" applyProtection="1">
      <alignment horizontal="center" vertical="top"/>
      <protection locked="0"/>
    </xf>
    <xf numFmtId="9" fontId="76" fillId="0" borderId="11" xfId="0" applyNumberFormat="1" applyFont="1" applyFill="1" applyBorder="1" applyAlignment="1" applyProtection="1">
      <alignment horizontal="center" vertical="top"/>
      <protection/>
    </xf>
    <xf numFmtId="9" fontId="30" fillId="36" borderId="16" xfId="64" applyFont="1" applyFill="1" applyBorder="1" applyAlignment="1" applyProtection="1">
      <alignment horizontal="center" vertical="top"/>
      <protection locked="0"/>
    </xf>
    <xf numFmtId="9" fontId="30" fillId="36" borderId="17" xfId="64" applyFont="1" applyFill="1" applyBorder="1" applyAlignment="1" applyProtection="1">
      <alignment horizontal="center" vertical="top"/>
      <protection locked="0"/>
    </xf>
    <xf numFmtId="9" fontId="30" fillId="36" borderId="11" xfId="64" applyFont="1" applyFill="1" applyBorder="1" applyAlignment="1" applyProtection="1">
      <alignment horizontal="center" vertical="top"/>
      <protection locked="0"/>
    </xf>
    <xf numFmtId="9" fontId="30" fillId="0" borderId="10" xfId="46" applyNumberFormat="1" applyFont="1" applyFill="1" applyBorder="1" applyAlignment="1" applyProtection="1">
      <alignment horizontal="center" vertical="top"/>
      <protection/>
    </xf>
    <xf numFmtId="0" fontId="30" fillId="36" borderId="16" xfId="46" applyNumberFormat="1" applyFont="1" applyFill="1" applyBorder="1" applyAlignment="1" applyProtection="1">
      <alignment horizontal="center" vertical="top"/>
      <protection locked="0"/>
    </xf>
    <xf numFmtId="0" fontId="30" fillId="36" borderId="17" xfId="46" applyNumberFormat="1" applyFont="1" applyFill="1" applyBorder="1" applyAlignment="1" applyProtection="1">
      <alignment horizontal="center" vertical="top"/>
      <protection locked="0"/>
    </xf>
    <xf numFmtId="0" fontId="30" fillId="0" borderId="10" xfId="0" applyFont="1" applyFill="1" applyBorder="1" applyAlignment="1" applyProtection="1">
      <alignment horizontal="center" vertical="top"/>
      <protection/>
    </xf>
    <xf numFmtId="10" fontId="30" fillId="0" borderId="10" xfId="0" applyNumberFormat="1" applyFont="1" applyFill="1" applyBorder="1" applyAlignment="1" applyProtection="1">
      <alignment horizontal="center" vertical="top" wrapText="1"/>
      <protection/>
    </xf>
    <xf numFmtId="0" fontId="30" fillId="0" borderId="10" xfId="46" applyNumberFormat="1" applyFont="1" applyFill="1" applyBorder="1" applyAlignment="1" applyProtection="1">
      <alignment horizontal="center" vertical="top" wrapText="1"/>
      <protection/>
    </xf>
    <xf numFmtId="0" fontId="76" fillId="0" borderId="10" xfId="0" applyFont="1" applyFill="1" applyBorder="1" applyAlignment="1" applyProtection="1">
      <alignment horizontal="center" vertical="top" wrapText="1"/>
      <protection/>
    </xf>
    <xf numFmtId="0" fontId="30" fillId="0" borderId="10" xfId="46" applyNumberFormat="1" applyFont="1" applyFill="1" applyBorder="1" applyAlignment="1" applyProtection="1">
      <alignment horizontal="center" vertical="top"/>
      <protection/>
    </xf>
    <xf numFmtId="10" fontId="30" fillId="0" borderId="16" xfId="0" applyNumberFormat="1" applyFont="1" applyFill="1" applyBorder="1" applyAlignment="1" applyProtection="1">
      <alignment horizontal="center" vertical="top"/>
      <protection/>
    </xf>
    <xf numFmtId="10" fontId="30" fillId="0" borderId="17" xfId="0" applyNumberFormat="1" applyFont="1" applyFill="1" applyBorder="1" applyAlignment="1" applyProtection="1">
      <alignment horizontal="center" vertical="top"/>
      <protection/>
    </xf>
    <xf numFmtId="10" fontId="30" fillId="0" borderId="10" xfId="0" applyNumberFormat="1" applyFont="1" applyFill="1" applyBorder="1" applyAlignment="1" applyProtection="1">
      <alignment horizontal="center" vertical="top"/>
      <protection/>
    </xf>
    <xf numFmtId="10" fontId="30" fillId="0" borderId="10" xfId="64" applyNumberFormat="1" applyFont="1" applyFill="1" applyBorder="1" applyAlignment="1" applyProtection="1">
      <alignment horizontal="center" vertical="top" wrapText="1"/>
      <protection/>
    </xf>
    <xf numFmtId="0" fontId="30" fillId="0" borderId="10" xfId="0" applyFont="1" applyFill="1" applyBorder="1" applyAlignment="1" applyProtection="1">
      <alignment horizontal="center" vertical="top" wrapText="1" readingOrder="1"/>
      <protection/>
    </xf>
    <xf numFmtId="0" fontId="76" fillId="0" borderId="10" xfId="0" applyFont="1" applyFill="1" applyBorder="1" applyAlignment="1" applyProtection="1">
      <alignment horizontal="center" vertical="top"/>
      <protection/>
    </xf>
    <xf numFmtId="49" fontId="9" fillId="0" borderId="10" xfId="61" applyNumberFormat="1" applyFont="1" applyFill="1" applyBorder="1" applyAlignment="1" applyProtection="1">
      <alignment horizontal="center" vertical="top" wrapText="1"/>
      <protection/>
    </xf>
    <xf numFmtId="0" fontId="4" fillId="36" borderId="16" xfId="59" applyNumberFormat="1" applyFont="1" applyFill="1" applyBorder="1" applyAlignment="1" applyProtection="1">
      <alignment horizontal="center" vertical="center" wrapText="1"/>
      <protection locked="0"/>
    </xf>
    <xf numFmtId="0" fontId="4" fillId="36" borderId="11" xfId="59" applyNumberFormat="1" applyFont="1" applyFill="1" applyBorder="1" applyAlignment="1" applyProtection="1">
      <alignment horizontal="center" vertical="center" wrapText="1"/>
      <protection locked="0"/>
    </xf>
    <xf numFmtId="0" fontId="4" fillId="34" borderId="13" xfId="59" applyNumberFormat="1" applyFont="1" applyFill="1" applyBorder="1" applyAlignment="1" applyProtection="1">
      <alignment horizontal="center" vertical="center" wrapText="1"/>
      <protection locked="0"/>
    </xf>
    <xf numFmtId="0" fontId="4" fillId="34" borderId="25" xfId="59" applyNumberFormat="1" applyFont="1" applyFill="1" applyBorder="1" applyAlignment="1" applyProtection="1">
      <alignment horizontal="center" vertical="center" wrapText="1"/>
      <protection locked="0"/>
    </xf>
    <xf numFmtId="9" fontId="4" fillId="36" borderId="16" xfId="64" applyFont="1" applyFill="1" applyBorder="1" applyAlignment="1" applyProtection="1">
      <alignment horizontal="center" vertical="center" wrapText="1"/>
      <protection locked="0"/>
    </xf>
    <xf numFmtId="9" fontId="4" fillId="36" borderId="11" xfId="64" applyFont="1" applyFill="1" applyBorder="1" applyAlignment="1" applyProtection="1">
      <alignment horizontal="center" vertical="center" wrapText="1"/>
      <protection locked="0"/>
    </xf>
    <xf numFmtId="49" fontId="4" fillId="34" borderId="10" xfId="59" applyNumberFormat="1" applyFont="1" applyFill="1" applyBorder="1" applyAlignment="1" applyProtection="1">
      <alignment horizontal="center" vertical="center" wrapText="1"/>
      <protection/>
    </xf>
    <xf numFmtId="1" fontId="4" fillId="34" borderId="10" xfId="59" applyNumberFormat="1" applyFont="1" applyFill="1" applyBorder="1" applyAlignment="1" applyProtection="1">
      <alignment horizontal="center" vertical="center" textRotation="90" wrapText="1"/>
      <protection/>
    </xf>
    <xf numFmtId="0" fontId="4" fillId="34" borderId="16" xfId="59" applyNumberFormat="1" applyFont="1" applyFill="1" applyBorder="1" applyAlignment="1" applyProtection="1">
      <alignment horizontal="center" vertical="center" wrapText="1"/>
      <protection/>
    </xf>
    <xf numFmtId="0" fontId="4" fillId="34" borderId="11" xfId="59" applyNumberFormat="1" applyFont="1" applyFill="1" applyBorder="1" applyAlignment="1" applyProtection="1">
      <alignment horizontal="center" vertical="center" wrapText="1"/>
      <protection/>
    </xf>
    <xf numFmtId="0" fontId="4" fillId="34" borderId="13" xfId="59" applyNumberFormat="1" applyFont="1" applyFill="1" applyBorder="1" applyAlignment="1" applyProtection="1">
      <alignment horizontal="center" vertical="center" wrapText="1"/>
      <protection/>
    </xf>
    <xf numFmtId="0" fontId="4" fillId="34" borderId="25" xfId="59" applyNumberFormat="1" applyFont="1" applyFill="1" applyBorder="1" applyAlignment="1" applyProtection="1">
      <alignment horizontal="center" vertical="center" wrapText="1"/>
      <protection/>
    </xf>
    <xf numFmtId="0" fontId="4" fillId="34" borderId="10" xfId="59" applyNumberFormat="1" applyFont="1" applyFill="1" applyBorder="1" applyAlignment="1" applyProtection="1">
      <alignment horizontal="center" vertical="center" textRotation="90" wrapText="1"/>
      <protection/>
    </xf>
    <xf numFmtId="3" fontId="4" fillId="34" borderId="10" xfId="59" applyNumberFormat="1" applyFont="1" applyFill="1" applyBorder="1" applyAlignment="1" applyProtection="1">
      <alignment horizontal="center" vertical="center" textRotation="90" wrapText="1"/>
      <protection/>
    </xf>
    <xf numFmtId="9" fontId="3" fillId="0" borderId="10" xfId="59" applyNumberFormat="1" applyFont="1" applyFill="1" applyBorder="1" applyAlignment="1" applyProtection="1">
      <alignment horizontal="left" vertical="top" wrapText="1"/>
      <protection locked="0"/>
    </xf>
    <xf numFmtId="0" fontId="76" fillId="0" borderId="11" xfId="0" applyFont="1" applyFill="1" applyBorder="1" applyAlignment="1" applyProtection="1">
      <alignment horizontal="center" vertical="top" wrapText="1"/>
      <protection/>
    </xf>
    <xf numFmtId="9" fontId="30" fillId="0" borderId="10" xfId="64" applyFont="1" applyFill="1" applyBorder="1" applyAlignment="1" applyProtection="1">
      <alignment horizontal="center" vertical="top"/>
      <protection/>
    </xf>
    <xf numFmtId="4" fontId="30" fillId="0" borderId="10" xfId="46" applyNumberFormat="1" applyFont="1" applyFill="1" applyBorder="1" applyAlignment="1" applyProtection="1">
      <alignment horizontal="center" vertical="top" wrapText="1"/>
      <protection/>
    </xf>
    <xf numFmtId="9" fontId="30" fillId="36" borderId="10" xfId="64" applyFont="1" applyFill="1" applyBorder="1" applyAlignment="1" applyProtection="1">
      <alignment horizontal="center" vertical="top" wrapText="1"/>
      <protection locked="0"/>
    </xf>
    <xf numFmtId="0" fontId="76" fillId="35" borderId="16" xfId="0" applyFont="1" applyFill="1" applyBorder="1" applyAlignment="1" applyProtection="1">
      <alignment horizontal="left" vertical="top" wrapText="1"/>
      <protection locked="0"/>
    </xf>
    <xf numFmtId="0" fontId="76" fillId="35" borderId="11" xfId="0" applyFont="1" applyFill="1" applyBorder="1" applyAlignment="1" applyProtection="1">
      <alignment horizontal="left" vertical="top" wrapText="1"/>
      <protection locked="0"/>
    </xf>
    <xf numFmtId="0" fontId="76" fillId="0" borderId="10" xfId="0" applyFont="1" applyFill="1" applyBorder="1" applyAlignment="1" applyProtection="1">
      <alignment horizontal="center" vertical="top" wrapText="1"/>
      <protection locked="0"/>
    </xf>
    <xf numFmtId="0" fontId="76" fillId="37" borderId="11" xfId="0" applyFont="1" applyFill="1" applyBorder="1" applyAlignment="1" applyProtection="1">
      <alignment horizontal="center" vertical="top" wrapText="1"/>
      <protection locked="0"/>
    </xf>
    <xf numFmtId="49" fontId="30" fillId="0" borderId="10" xfId="59" applyNumberFormat="1" applyFont="1" applyFill="1" applyBorder="1" applyAlignment="1" applyProtection="1">
      <alignment horizontal="center" vertical="top" wrapText="1"/>
      <protection/>
    </xf>
    <xf numFmtId="49" fontId="30" fillId="0" borderId="11" xfId="59" applyNumberFormat="1" applyFont="1" applyFill="1" applyBorder="1" applyAlignment="1" applyProtection="1">
      <alignment horizontal="center" vertical="top" wrapText="1"/>
      <protection/>
    </xf>
    <xf numFmtId="176" fontId="30" fillId="0" borderId="16" xfId="0" applyNumberFormat="1" applyFont="1" applyFill="1" applyBorder="1" applyAlignment="1" applyProtection="1">
      <alignment horizontal="center" vertical="top" wrapText="1"/>
      <protection locked="0"/>
    </xf>
    <xf numFmtId="176" fontId="30" fillId="0" borderId="11" xfId="0" applyNumberFormat="1" applyFont="1" applyFill="1" applyBorder="1" applyAlignment="1" applyProtection="1">
      <alignment horizontal="center" vertical="top" wrapText="1"/>
      <protection locked="0"/>
    </xf>
    <xf numFmtId="0" fontId="30" fillId="0" borderId="10" xfId="0" applyNumberFormat="1" applyFont="1" applyFill="1" applyBorder="1" applyAlignment="1" applyProtection="1">
      <alignment horizontal="center" vertical="top" wrapText="1"/>
      <protection locked="0"/>
    </xf>
    <xf numFmtId="0" fontId="30" fillId="0" borderId="11" xfId="0" applyNumberFormat="1" applyFont="1" applyFill="1" applyBorder="1" applyAlignment="1" applyProtection="1">
      <alignment horizontal="center" vertical="top" wrapText="1"/>
      <protection locked="0"/>
    </xf>
    <xf numFmtId="0" fontId="30" fillId="0" borderId="16" xfId="0" applyFont="1" applyFill="1" applyBorder="1" applyAlignment="1" applyProtection="1">
      <alignment horizontal="center" vertical="top" wrapText="1" readingOrder="1"/>
      <protection/>
    </xf>
    <xf numFmtId="0" fontId="30" fillId="0" borderId="17" xfId="0" applyFont="1" applyFill="1" applyBorder="1" applyAlignment="1" applyProtection="1">
      <alignment horizontal="center" vertical="top" wrapText="1" readingOrder="1"/>
      <protection/>
    </xf>
    <xf numFmtId="0" fontId="30" fillId="0" borderId="11" xfId="0" applyFont="1" applyFill="1" applyBorder="1" applyAlignment="1" applyProtection="1">
      <alignment horizontal="center" vertical="top" wrapText="1" readingOrder="1"/>
      <protection/>
    </xf>
    <xf numFmtId="9" fontId="76" fillId="36" borderId="17" xfId="0" applyNumberFormat="1" applyFont="1" applyFill="1" applyBorder="1" applyAlignment="1" applyProtection="1">
      <alignment horizontal="center" vertical="top"/>
      <protection locked="0"/>
    </xf>
    <xf numFmtId="0" fontId="76" fillId="0" borderId="10" xfId="0" applyFont="1" applyFill="1" applyBorder="1" applyAlignment="1" applyProtection="1">
      <alignment horizontal="center"/>
      <protection/>
    </xf>
    <xf numFmtId="0" fontId="76" fillId="0" borderId="11" xfId="0" applyFont="1" applyFill="1" applyBorder="1" applyAlignment="1" applyProtection="1">
      <alignment horizontal="center"/>
      <protection/>
    </xf>
    <xf numFmtId="49" fontId="30" fillId="36" borderId="16" xfId="59" applyNumberFormat="1" applyFont="1" applyFill="1" applyBorder="1" applyAlignment="1" applyProtection="1">
      <alignment horizontal="center" vertical="top" wrapText="1"/>
      <protection locked="0"/>
    </xf>
    <xf numFmtId="49" fontId="30" fillId="36" borderId="17" xfId="59" applyNumberFormat="1" applyFont="1" applyFill="1" applyBorder="1" applyAlignment="1" applyProtection="1">
      <alignment horizontal="center" vertical="top" wrapText="1"/>
      <protection locked="0"/>
    </xf>
    <xf numFmtId="49" fontId="30" fillId="36" borderId="11" xfId="59" applyNumberFormat="1" applyFont="1" applyFill="1" applyBorder="1" applyAlignment="1" applyProtection="1">
      <alignment horizontal="center" vertical="top" wrapText="1"/>
      <protection locked="0"/>
    </xf>
    <xf numFmtId="0" fontId="30" fillId="36" borderId="16" xfId="0" applyFont="1" applyFill="1" applyBorder="1" applyAlignment="1" applyProtection="1">
      <alignment horizontal="center" vertical="top" wrapText="1"/>
      <protection locked="0"/>
    </xf>
    <xf numFmtId="0" fontId="30" fillId="36" borderId="17" xfId="0" applyFont="1" applyFill="1" applyBorder="1" applyAlignment="1" applyProtection="1">
      <alignment horizontal="center" vertical="top" wrapText="1"/>
      <protection locked="0"/>
    </xf>
    <xf numFmtId="0" fontId="30" fillId="36" borderId="11" xfId="0" applyFont="1" applyFill="1" applyBorder="1" applyAlignment="1" applyProtection="1">
      <alignment horizontal="center" vertical="top" wrapText="1"/>
      <protection locked="0"/>
    </xf>
    <xf numFmtId="0" fontId="77" fillId="38" borderId="13" xfId="0" applyFont="1" applyFill="1" applyBorder="1" applyAlignment="1" applyProtection="1">
      <alignment horizontal="left" vertical="top" wrapText="1"/>
      <protection locked="0"/>
    </xf>
    <xf numFmtId="0" fontId="77" fillId="38" borderId="25" xfId="0" applyFont="1" applyFill="1" applyBorder="1" applyAlignment="1" applyProtection="1">
      <alignment horizontal="left" vertical="top" wrapText="1"/>
      <protection locked="0"/>
    </xf>
    <xf numFmtId="49" fontId="30" fillId="0" borderId="16" xfId="59" applyNumberFormat="1" applyFont="1" applyFill="1" applyBorder="1" applyAlignment="1" applyProtection="1">
      <alignment horizontal="center" vertical="top" wrapText="1"/>
      <protection/>
    </xf>
    <xf numFmtId="49" fontId="30" fillId="0" borderId="17" xfId="59" applyNumberFormat="1" applyFont="1" applyFill="1" applyBorder="1" applyAlignment="1" applyProtection="1">
      <alignment horizontal="center" vertical="top" wrapText="1"/>
      <protection/>
    </xf>
    <xf numFmtId="0" fontId="77" fillId="34" borderId="10" xfId="0" applyFont="1" applyFill="1" applyBorder="1" applyAlignment="1" applyProtection="1">
      <alignment horizontal="left"/>
      <protection locked="0"/>
    </xf>
    <xf numFmtId="0" fontId="77" fillId="0" borderId="13" xfId="0" applyFont="1" applyFill="1" applyBorder="1" applyAlignment="1" applyProtection="1">
      <alignment horizontal="left" vertical="top" wrapText="1"/>
      <protection locked="0"/>
    </xf>
    <xf numFmtId="0" fontId="77" fillId="0" borderId="25" xfId="0" applyFont="1" applyFill="1" applyBorder="1" applyAlignment="1" applyProtection="1">
      <alignment horizontal="left" vertical="top" wrapText="1"/>
      <protection locked="0"/>
    </xf>
    <xf numFmtId="0" fontId="77" fillId="38" borderId="10" xfId="0" applyFont="1" applyFill="1" applyBorder="1" applyAlignment="1" applyProtection="1">
      <alignment vertical="top" wrapText="1"/>
      <protection locked="0"/>
    </xf>
    <xf numFmtId="0" fontId="77" fillId="0" borderId="13" xfId="0" applyFont="1" applyFill="1" applyBorder="1" applyAlignment="1" applyProtection="1">
      <alignment vertical="top" wrapText="1"/>
      <protection locked="0"/>
    </xf>
    <xf numFmtId="0" fontId="77" fillId="0" borderId="25" xfId="0" applyFont="1" applyFill="1" applyBorder="1" applyAlignment="1" applyProtection="1">
      <alignment vertical="top" wrapText="1"/>
      <protection locked="0"/>
    </xf>
    <xf numFmtId="9" fontId="30" fillId="0" borderId="10" xfId="64" applyNumberFormat="1" applyFont="1" applyFill="1" applyBorder="1" applyAlignment="1" applyProtection="1">
      <alignment horizontal="center" vertical="top" wrapText="1"/>
      <protection/>
    </xf>
    <xf numFmtId="180" fontId="30" fillId="0" borderId="11" xfId="64" applyNumberFormat="1" applyFont="1" applyFill="1" applyBorder="1" applyAlignment="1" applyProtection="1">
      <alignment horizontal="center" vertical="top" wrapText="1"/>
      <protection/>
    </xf>
    <xf numFmtId="9" fontId="76" fillId="0" borderId="10" xfId="0" applyNumberFormat="1" applyFont="1" applyFill="1" applyBorder="1" applyAlignment="1" applyProtection="1">
      <alignment horizontal="center" vertical="top"/>
      <protection/>
    </xf>
    <xf numFmtId="9" fontId="30" fillId="36" borderId="10" xfId="64" applyNumberFormat="1" applyFont="1" applyFill="1" applyBorder="1" applyAlignment="1" applyProtection="1">
      <alignment horizontal="center" vertical="top" wrapText="1"/>
      <protection locked="0"/>
    </xf>
    <xf numFmtId="180" fontId="30" fillId="36" borderId="11" xfId="64" applyNumberFormat="1" applyFont="1" applyFill="1" applyBorder="1" applyAlignment="1" applyProtection="1">
      <alignment horizontal="center" vertical="top" wrapText="1"/>
      <protection locked="0"/>
    </xf>
    <xf numFmtId="0" fontId="83" fillId="38" borderId="16" xfId="0" applyFont="1" applyFill="1" applyBorder="1" applyAlignment="1">
      <alignment horizontal="center" vertical="top" wrapText="1"/>
    </xf>
    <xf numFmtId="0" fontId="83" fillId="38" borderId="11" xfId="0" applyFont="1" applyFill="1" applyBorder="1" applyAlignment="1">
      <alignment horizontal="center" vertical="top" wrapText="1"/>
    </xf>
    <xf numFmtId="9" fontId="83" fillId="38" borderId="16" xfId="64" applyNumberFormat="1" applyFont="1" applyFill="1" applyBorder="1" applyAlignment="1">
      <alignment horizontal="center" vertical="top" wrapText="1"/>
    </xf>
    <xf numFmtId="9" fontId="83" fillId="38" borderId="11" xfId="64" applyNumberFormat="1" applyFont="1" applyFill="1" applyBorder="1" applyAlignment="1">
      <alignment horizontal="center" vertical="top" wrapText="1"/>
    </xf>
    <xf numFmtId="212" fontId="83" fillId="38" borderId="16" xfId="0" applyNumberFormat="1" applyFont="1" applyFill="1" applyBorder="1" applyAlignment="1">
      <alignment horizontal="center" vertical="top"/>
    </xf>
    <xf numFmtId="212" fontId="83" fillId="38" borderId="11" xfId="0" applyNumberFormat="1" applyFont="1" applyFill="1" applyBorder="1" applyAlignment="1">
      <alignment horizontal="center" vertical="top"/>
    </xf>
    <xf numFmtId="0" fontId="83" fillId="38" borderId="33" xfId="0" applyFont="1" applyFill="1" applyBorder="1" applyAlignment="1">
      <alignment horizontal="center" vertical="top" wrapText="1"/>
    </xf>
    <xf numFmtId="0" fontId="83" fillId="38" borderId="22" xfId="0" applyFont="1" applyFill="1" applyBorder="1" applyAlignment="1">
      <alignment horizontal="center" vertical="top" wrapText="1"/>
    </xf>
    <xf numFmtId="210" fontId="83" fillId="38" borderId="16" xfId="0" applyNumberFormat="1" applyFont="1" applyFill="1" applyBorder="1" applyAlignment="1">
      <alignment horizontal="center" vertical="top" wrapText="1"/>
    </xf>
    <xf numFmtId="10" fontId="83" fillId="38" borderId="16" xfId="64" applyNumberFormat="1" applyFont="1" applyFill="1" applyBorder="1" applyAlignment="1">
      <alignment horizontal="center" vertical="top" wrapText="1"/>
    </xf>
    <xf numFmtId="10" fontId="83" fillId="38" borderId="11" xfId="64" applyNumberFormat="1" applyFont="1" applyFill="1" applyBorder="1" applyAlignment="1">
      <alignment horizontal="center" vertical="top" wrapText="1"/>
    </xf>
    <xf numFmtId="0" fontId="88" fillId="44" borderId="34" xfId="0" applyFont="1" applyFill="1" applyBorder="1" applyAlignment="1">
      <alignment horizontal="center" vertical="top"/>
    </xf>
    <xf numFmtId="0" fontId="88" fillId="44" borderId="15" xfId="0" applyFont="1" applyFill="1" applyBorder="1" applyAlignment="1">
      <alignment horizontal="center" vertical="top"/>
    </xf>
    <xf numFmtId="0" fontId="0" fillId="0" borderId="23" xfId="0" applyFont="1" applyBorder="1" applyAlignment="1">
      <alignment vertical="top" wrapText="1"/>
    </xf>
    <xf numFmtId="0" fontId="0" fillId="0" borderId="10" xfId="0" applyFont="1" applyBorder="1" applyAlignment="1">
      <alignment vertical="top" wrapText="1"/>
    </xf>
    <xf numFmtId="0" fontId="0" fillId="0" borderId="30" xfId="0" applyFont="1" applyBorder="1" applyAlignment="1">
      <alignment vertical="top" wrapText="1"/>
    </xf>
    <xf numFmtId="0" fontId="0" fillId="0" borderId="14" xfId="0" applyFont="1" applyBorder="1" applyAlignment="1">
      <alignment vertical="top" wrapText="1"/>
    </xf>
    <xf numFmtId="0" fontId="83" fillId="38" borderId="11" xfId="0" applyFont="1" applyFill="1" applyBorder="1" applyAlignment="1">
      <alignment horizontal="left" vertical="top"/>
    </xf>
    <xf numFmtId="0" fontId="83" fillId="38" borderId="23" xfId="60" applyNumberFormat="1" applyFont="1" applyFill="1" applyBorder="1" applyAlignment="1">
      <alignment horizontal="center" vertical="center" wrapText="1"/>
    </xf>
    <xf numFmtId="0" fontId="83" fillId="38" borderId="10" xfId="60" applyNumberFormat="1" applyFont="1" applyFill="1" applyBorder="1" applyAlignment="1">
      <alignment horizontal="center" vertical="center" wrapText="1"/>
    </xf>
    <xf numFmtId="0" fontId="83" fillId="38" borderId="23" xfId="0" applyFont="1" applyFill="1" applyBorder="1" applyAlignment="1">
      <alignment horizontal="center" vertical="center" wrapText="1"/>
    </xf>
    <xf numFmtId="0" fontId="83" fillId="38" borderId="10" xfId="0" applyFont="1" applyFill="1" applyBorder="1" applyAlignment="1">
      <alignment horizontal="center" vertical="center" wrapText="1"/>
    </xf>
    <xf numFmtId="0" fontId="83" fillId="38" borderId="23" xfId="0" applyFont="1" applyFill="1" applyBorder="1" applyAlignment="1">
      <alignment horizontal="center" vertical="top" wrapText="1"/>
    </xf>
    <xf numFmtId="0" fontId="83" fillId="38" borderId="10" xfId="0" applyFont="1" applyFill="1" applyBorder="1" applyAlignment="1">
      <alignment horizontal="center" vertical="top" wrapText="1"/>
    </xf>
    <xf numFmtId="0" fontId="0" fillId="0" borderId="23" xfId="0" applyFont="1" applyBorder="1" applyAlignment="1">
      <alignment horizontal="left" vertical="top" wrapText="1"/>
    </xf>
    <xf numFmtId="0" fontId="0" fillId="0" borderId="10" xfId="0" applyFont="1" applyBorder="1" applyAlignment="1">
      <alignment horizontal="left" vertical="top" wrapText="1"/>
    </xf>
    <xf numFmtId="0" fontId="0" fillId="0" borderId="23" xfId="0" applyBorder="1" applyAlignment="1">
      <alignment vertical="top" wrapText="1"/>
    </xf>
    <xf numFmtId="0" fontId="83" fillId="38" borderId="23" xfId="60" applyNumberFormat="1" applyFont="1" applyFill="1" applyBorder="1" applyAlignment="1">
      <alignment horizontal="center" vertical="top" wrapText="1"/>
    </xf>
    <xf numFmtId="0" fontId="83" fillId="38" borderId="10" xfId="60" applyNumberFormat="1" applyFont="1" applyFill="1" applyBorder="1" applyAlignment="1">
      <alignment horizontal="center" vertical="top" wrapText="1"/>
    </xf>
    <xf numFmtId="0" fontId="46" fillId="33" borderId="0" xfId="60" applyNumberFormat="1" applyFont="1" applyFill="1" applyAlignment="1">
      <alignment horizontal="left"/>
    </xf>
    <xf numFmtId="0" fontId="46" fillId="33" borderId="0" xfId="60" applyNumberFormat="1" applyFont="1" applyFill="1" applyAlignment="1">
      <alignment horizontal="center"/>
    </xf>
    <xf numFmtId="1" fontId="30" fillId="0" borderId="0" xfId="60" applyNumberFormat="1" applyFont="1" applyFill="1" applyBorder="1" applyAlignment="1">
      <alignment horizontal="left" vertical="center"/>
    </xf>
    <xf numFmtId="206" fontId="30" fillId="33" borderId="16" xfId="0" applyNumberFormat="1" applyFont="1" applyFill="1" applyBorder="1" applyAlignment="1">
      <alignment horizontal="center" vertical="center" wrapText="1"/>
    </xf>
    <xf numFmtId="206" fontId="30" fillId="33" borderId="11" xfId="0" applyNumberFormat="1" applyFont="1" applyFill="1" applyBorder="1" applyAlignment="1">
      <alignment horizontal="center" vertical="center" wrapText="1"/>
    </xf>
    <xf numFmtId="10" fontId="30" fillId="33" borderId="16" xfId="0" applyNumberFormat="1" applyFont="1" applyFill="1" applyBorder="1" applyAlignment="1">
      <alignment horizontal="center" vertical="center" wrapText="1"/>
    </xf>
    <xf numFmtId="10" fontId="30" fillId="33" borderId="11" xfId="0" applyNumberFormat="1" applyFont="1" applyFill="1" applyBorder="1" applyAlignment="1">
      <alignment horizontal="center" vertical="center" wrapText="1"/>
    </xf>
    <xf numFmtId="10" fontId="30" fillId="33" borderId="33" xfId="0" applyNumberFormat="1" applyFont="1" applyFill="1" applyBorder="1" applyAlignment="1">
      <alignment horizontal="center" vertical="center" wrapText="1"/>
    </xf>
    <xf numFmtId="10" fontId="30" fillId="33" borderId="22" xfId="0" applyNumberFormat="1" applyFont="1" applyFill="1" applyBorder="1" applyAlignment="1">
      <alignment horizontal="center" vertical="center" wrapText="1"/>
    </xf>
    <xf numFmtId="0" fontId="47" fillId="39" borderId="35" xfId="0" applyNumberFormat="1" applyFont="1" applyFill="1" applyBorder="1" applyAlignment="1">
      <alignment horizontal="center" vertical="center" wrapText="1"/>
    </xf>
    <xf numFmtId="0" fontId="47" fillId="39" borderId="36" xfId="0" applyNumberFormat="1" applyFont="1" applyFill="1" applyBorder="1" applyAlignment="1">
      <alignment horizontal="center" vertical="center" wrapText="1"/>
    </xf>
    <xf numFmtId="0" fontId="30" fillId="33" borderId="37" xfId="0" applyNumberFormat="1" applyFont="1" applyFill="1" applyBorder="1" applyAlignment="1">
      <alignment horizontal="center"/>
    </xf>
    <xf numFmtId="0" fontId="30" fillId="33" borderId="38" xfId="0" applyNumberFormat="1" applyFont="1" applyFill="1" applyBorder="1" applyAlignment="1">
      <alignment horizontal="center"/>
    </xf>
    <xf numFmtId="0" fontId="30" fillId="36" borderId="0" xfId="60" applyNumberFormat="1" applyFont="1" applyFill="1" applyAlignment="1">
      <alignment horizontal="center" vertical="center" wrapText="1"/>
    </xf>
    <xf numFmtId="0" fontId="53" fillId="41" borderId="39" xfId="60" applyNumberFormat="1" applyFont="1" applyFill="1" applyBorder="1" applyAlignment="1">
      <alignment horizontal="center"/>
    </xf>
    <xf numFmtId="0" fontId="53" fillId="41" borderId="40" xfId="60" applyNumberFormat="1" applyFont="1" applyFill="1" applyBorder="1" applyAlignment="1">
      <alignment horizontal="center"/>
    </xf>
    <xf numFmtId="0" fontId="53" fillId="41" borderId="41" xfId="60" applyNumberFormat="1" applyFont="1" applyFill="1" applyBorder="1" applyAlignment="1">
      <alignment horizontal="center"/>
    </xf>
    <xf numFmtId="0" fontId="53" fillId="52" borderId="42" xfId="60" applyNumberFormat="1" applyFont="1" applyFill="1" applyBorder="1" applyAlignment="1">
      <alignment horizontal="center" vertical="center" wrapText="1"/>
    </xf>
    <xf numFmtId="0" fontId="53" fillId="52" borderId="43" xfId="60" applyNumberFormat="1" applyFont="1" applyFill="1" applyBorder="1" applyAlignment="1">
      <alignment horizontal="center" vertical="center" wrapText="1"/>
    </xf>
    <xf numFmtId="10" fontId="53" fillId="35" borderId="16" xfId="60" applyNumberFormat="1" applyFont="1" applyFill="1" applyBorder="1" applyAlignment="1">
      <alignment horizontal="center" vertical="center" wrapText="1"/>
    </xf>
    <xf numFmtId="10" fontId="53" fillId="35" borderId="11" xfId="60" applyNumberFormat="1" applyFont="1" applyFill="1" applyBorder="1" applyAlignment="1">
      <alignment horizontal="center" vertical="center" wrapText="1"/>
    </xf>
    <xf numFmtId="9" fontId="53" fillId="35" borderId="33" xfId="60" applyNumberFormat="1" applyFont="1" applyFill="1" applyBorder="1" applyAlignment="1">
      <alignment horizontal="center" vertical="center" wrapText="1"/>
    </xf>
    <xf numFmtId="9" fontId="53" fillId="35" borderId="22" xfId="60" applyNumberFormat="1" applyFont="1" applyFill="1" applyBorder="1" applyAlignment="1">
      <alignment horizontal="center" vertical="center" wrapText="1"/>
    </xf>
    <xf numFmtId="9" fontId="33" fillId="0" borderId="0" xfId="60" applyNumberFormat="1" applyFont="1" applyFill="1" applyBorder="1" applyAlignment="1">
      <alignment horizontal="left" vertical="center" wrapText="1"/>
    </xf>
    <xf numFmtId="0" fontId="53" fillId="52" borderId="11" xfId="60" applyNumberFormat="1" applyFont="1" applyFill="1" applyBorder="1" applyAlignment="1">
      <alignment horizontal="center" vertical="center" wrapText="1"/>
    </xf>
    <xf numFmtId="0" fontId="53" fillId="52" borderId="10" xfId="60" applyNumberFormat="1" applyFont="1" applyFill="1" applyBorder="1" applyAlignment="1">
      <alignment horizontal="center" vertical="center" wrapText="1"/>
    </xf>
    <xf numFmtId="0" fontId="53" fillId="52" borderId="22" xfId="60" applyNumberFormat="1" applyFont="1" applyFill="1" applyBorder="1" applyAlignment="1">
      <alignment horizontal="center" vertical="center" wrapText="1"/>
    </xf>
    <xf numFmtId="0" fontId="53" fillId="52" borderId="24" xfId="60" applyNumberFormat="1" applyFont="1" applyFill="1" applyBorder="1" applyAlignment="1">
      <alignment horizontal="center" vertical="center" wrapText="1"/>
    </xf>
    <xf numFmtId="9" fontId="89" fillId="47" borderId="11" xfId="60" applyNumberFormat="1" applyFont="1" applyFill="1" applyBorder="1" applyAlignment="1">
      <alignment horizontal="center"/>
    </xf>
    <xf numFmtId="0" fontId="89" fillId="47" borderId="11" xfId="60" applyNumberFormat="1" applyFont="1" applyFill="1" applyBorder="1" applyAlignment="1">
      <alignment horizontal="center"/>
    </xf>
    <xf numFmtId="9" fontId="39" fillId="0" borderId="0" xfId="60" applyNumberFormat="1" applyFont="1" applyFill="1" applyBorder="1" applyAlignment="1">
      <alignment horizontal="justify" vertical="center" wrapText="1"/>
    </xf>
    <xf numFmtId="0" fontId="49" fillId="38" borderId="10" xfId="60" applyNumberFormat="1" applyFont="1" applyFill="1" applyBorder="1" applyAlignment="1">
      <alignment horizontal="center" vertical="center" wrapText="1"/>
    </xf>
    <xf numFmtId="0" fontId="49" fillId="53" borderId="10" xfId="60" applyNumberFormat="1" applyFont="1" applyFill="1" applyBorder="1" applyAlignment="1">
      <alignment horizontal="center"/>
    </xf>
    <xf numFmtId="0" fontId="84" fillId="50" borderId="13" xfId="62" applyFont="1" applyFill="1" applyBorder="1" applyAlignment="1">
      <alignment horizontal="center" vertical="center" wrapText="1"/>
      <protection/>
    </xf>
    <xf numFmtId="0" fontId="84" fillId="50" borderId="31" xfId="62" applyFont="1" applyFill="1" applyBorder="1" applyAlignment="1">
      <alignment horizontal="center" vertical="center" wrapText="1"/>
      <protection/>
    </xf>
    <xf numFmtId="0" fontId="84" fillId="50" borderId="25" xfId="62" applyFont="1" applyFill="1" applyBorder="1" applyAlignment="1">
      <alignment horizontal="center" vertical="center" wrapText="1"/>
      <protection/>
    </xf>
    <xf numFmtId="15" fontId="33" fillId="0" borderId="10" xfId="62" applyNumberFormat="1" applyFont="1" applyBorder="1" applyAlignment="1">
      <alignment horizontal="center" vertical="center" wrapText="1"/>
      <protection/>
    </xf>
    <xf numFmtId="0" fontId="33" fillId="0" borderId="10" xfId="62" applyFont="1" applyBorder="1" applyAlignment="1">
      <alignment horizontal="center" vertical="center" wrapText="1"/>
      <protection/>
    </xf>
    <xf numFmtId="0" fontId="33" fillId="0" borderId="32" xfId="62" applyFont="1" applyBorder="1" applyAlignment="1">
      <alignment horizontal="center" vertical="center" wrapText="1"/>
      <protection/>
    </xf>
    <xf numFmtId="0" fontId="33" fillId="0" borderId="0" xfId="62" applyFont="1" applyBorder="1" applyAlignment="1">
      <alignment horizontal="center" vertical="center" wrapText="1"/>
      <protection/>
    </xf>
    <xf numFmtId="0" fontId="46" fillId="0" borderId="32" xfId="62" applyFont="1" applyBorder="1" applyAlignment="1">
      <alignment horizontal="center" vertical="center" wrapText="1"/>
      <protection/>
    </xf>
    <xf numFmtId="0" fontId="46" fillId="0" borderId="0" xfId="62" applyFont="1" applyBorder="1" applyAlignment="1">
      <alignment horizontal="center" vertical="center" wrapText="1"/>
      <protection/>
    </xf>
    <xf numFmtId="0" fontId="33" fillId="0" borderId="13" xfId="62" applyFont="1" applyBorder="1" applyAlignment="1">
      <alignment horizontal="center" vertical="center" wrapText="1"/>
      <protection/>
    </xf>
    <xf numFmtId="0" fontId="33" fillId="0" borderId="31" xfId="62" applyFont="1" applyBorder="1" applyAlignment="1">
      <alignment horizontal="center" vertical="center" wrapText="1"/>
      <protection/>
    </xf>
    <xf numFmtId="0" fontId="33" fillId="0" borderId="25" xfId="62" applyFont="1" applyBorder="1" applyAlignment="1">
      <alignment horizontal="center" vertical="center" wrapText="1"/>
      <protection/>
    </xf>
    <xf numFmtId="3" fontId="33" fillId="0" borderId="10" xfId="62" applyNumberFormat="1" applyFont="1" applyBorder="1" applyAlignment="1">
      <alignment horizontal="center" vertical="center" wrapText="1"/>
      <protection/>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stilo 1 2" xfId="47"/>
    <cellStyle name="Hyperlink" xfId="48"/>
    <cellStyle name="Followed Hyperlink" xfId="49"/>
    <cellStyle name="Incorrecto" xfId="50"/>
    <cellStyle name="Comma" xfId="51"/>
    <cellStyle name="Comma [0]" xfId="52"/>
    <cellStyle name="Millares 2 5" xfId="53"/>
    <cellStyle name="Currency" xfId="54"/>
    <cellStyle name="Currency [0]" xfId="55"/>
    <cellStyle name="Moneda 2" xfId="56"/>
    <cellStyle name="Moneda 2 2" xfId="57"/>
    <cellStyle name="Neutral" xfId="58"/>
    <cellStyle name="Normal 2" xfId="59"/>
    <cellStyle name="Normal 2 2 2" xfId="60"/>
    <cellStyle name="Normal 3" xfId="61"/>
    <cellStyle name="Normal 3 2 2" xfId="62"/>
    <cellStyle name="Notas" xfId="63"/>
    <cellStyle name="Percent" xfId="64"/>
    <cellStyle name="Porcentual 2 2" xfId="65"/>
    <cellStyle name="Porcentual 2 2 2" xfId="66"/>
    <cellStyle name="Porcentual 7"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undinamarca.gov.co/PLANES\SECRETARIA%20DE%20SALUD%20DE%20CUNDINAMARCA\PLANES%20SECRETARIA%20DE%20SALUD%20CUNDINAMARCA\PLANES%202012\POA%202012\PRESUPUESTO%202012\CIERRE%202012\Resumen%20Ejecuci&#243;n%20presupuestal%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jecuciontotal"/>
      <sheetName val="vigencia"/>
      <sheetName val="vigencia por fuentes"/>
      <sheetName val="reserva"/>
      <sheetName val="Resumen"/>
      <sheetName val="Resumen por fuentes"/>
      <sheetName val="Hoja5"/>
    </sheetNames>
    <sheetDataSet>
      <sheetData sheetId="1">
        <row r="538">
          <cell r="E538">
            <v>2835116642</v>
          </cell>
          <cell r="F538">
            <v>2835116642</v>
          </cell>
        </row>
        <row r="539">
          <cell r="E539">
            <v>673920000</v>
          </cell>
          <cell r="F539">
            <v>673920000</v>
          </cell>
        </row>
        <row r="540">
          <cell r="E540">
            <v>6747513597</v>
          </cell>
          <cell r="F540">
            <v>6747513597</v>
          </cell>
        </row>
        <row r="541">
          <cell r="E541">
            <v>2538828917</v>
          </cell>
          <cell r="F541">
            <v>2538828917</v>
          </cell>
        </row>
        <row r="542">
          <cell r="E542">
            <v>163020000</v>
          </cell>
          <cell r="F542">
            <v>163020000</v>
          </cell>
        </row>
        <row r="543">
          <cell r="E543">
            <v>5174597518</v>
          </cell>
          <cell r="F543">
            <v>5174597518</v>
          </cell>
        </row>
        <row r="544">
          <cell r="E544">
            <v>396871020</v>
          </cell>
          <cell r="F544">
            <v>396871020</v>
          </cell>
        </row>
        <row r="545">
          <cell r="E545">
            <v>314200000</v>
          </cell>
          <cell r="F545">
            <v>314200000</v>
          </cell>
        </row>
        <row r="547">
          <cell r="D547">
            <v>156531514657</v>
          </cell>
          <cell r="E547">
            <v>149358941781</v>
          </cell>
          <cell r="F547">
            <v>149358941781</v>
          </cell>
        </row>
        <row r="549">
          <cell r="D549">
            <v>1829537760</v>
          </cell>
          <cell r="E549">
            <v>396965083</v>
          </cell>
          <cell r="F549">
            <v>396965083</v>
          </cell>
        </row>
        <row r="550">
          <cell r="D550">
            <v>713577154</v>
          </cell>
          <cell r="F550">
            <v>622276449</v>
          </cell>
        </row>
        <row r="551">
          <cell r="D551">
            <v>28499879381</v>
          </cell>
          <cell r="F551">
            <v>25399848812</v>
          </cell>
        </row>
        <row r="552">
          <cell r="D552">
            <v>2420103446</v>
          </cell>
          <cell r="F552">
            <v>1233556328</v>
          </cell>
        </row>
        <row r="553">
          <cell r="D553">
            <v>33211344477</v>
          </cell>
          <cell r="F553">
            <v>31982511143</v>
          </cell>
        </row>
        <row r="554">
          <cell r="D554">
            <v>1750000000</v>
          </cell>
          <cell r="F554">
            <v>1510185000</v>
          </cell>
        </row>
        <row r="555">
          <cell r="D555">
            <v>3814302068</v>
          </cell>
          <cell r="F555">
            <v>2755321068</v>
          </cell>
        </row>
        <row r="556">
          <cell r="D556">
            <v>9160358084</v>
          </cell>
          <cell r="F556">
            <v>8787448563</v>
          </cell>
        </row>
        <row r="557">
          <cell r="D557">
            <v>252012500</v>
          </cell>
          <cell r="F557">
            <v>207282491</v>
          </cell>
        </row>
        <row r="558">
          <cell r="D558">
            <v>3448496750</v>
          </cell>
          <cell r="F558">
            <v>2850676823</v>
          </cell>
        </row>
        <row r="559">
          <cell r="D559">
            <v>71728809629</v>
          </cell>
          <cell r="E559">
            <v>71371169990</v>
          </cell>
          <cell r="F559">
            <v>71371169990</v>
          </cell>
        </row>
        <row r="560">
          <cell r="D560">
            <v>10000000000</v>
          </cell>
          <cell r="F560">
            <v>10000000000</v>
          </cell>
        </row>
        <row r="561">
          <cell r="D561">
            <v>500000000</v>
          </cell>
          <cell r="F561">
            <v>456576000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olanda.clavijo@cundinamarca.gov.co" TargetMode="External" /><Relationship Id="rId2" Type="http://schemas.openxmlformats.org/officeDocument/2006/relationships/hyperlink" Target="mailto:smcastillo@cundinamarca.gov.co" TargetMode="External" /><Relationship Id="rId3" Type="http://schemas.openxmlformats.org/officeDocument/2006/relationships/hyperlink" Target="mailto:smcastillo@cundinamarca.gov.co" TargetMode="External" /><Relationship Id="rId4" Type="http://schemas.openxmlformats.org/officeDocument/2006/relationships/hyperlink" Target="mailto:smcastillo@cundinamarca.gov.co" TargetMode="External" /><Relationship Id="rId5" Type="http://schemas.openxmlformats.org/officeDocument/2006/relationships/hyperlink" Target="mailto:marthaines.camargo@cundinamarca.gov.co" TargetMode="External" /><Relationship Id="rId6" Type="http://schemas.openxmlformats.org/officeDocument/2006/relationships/hyperlink" Target="mailto:mcahumada@cundinamarca.gov.co" TargetMode="External" /><Relationship Id="rId7" Type="http://schemas.openxmlformats.org/officeDocument/2006/relationships/hyperlink" Target="mailto:yolanda.clavijo@cundinamarca.gov.co" TargetMode="External" /><Relationship Id="rId8" Type="http://schemas.openxmlformats.org/officeDocument/2006/relationships/hyperlink" Target="mailto:yolanda.clavijo@cundinamarca.gov.co" TargetMode="External" /><Relationship Id="rId9" Type="http://schemas.openxmlformats.org/officeDocument/2006/relationships/hyperlink" Target="mailto:yolanda.clavijo@cundinamarca.gov.co" TargetMode="External" /><Relationship Id="rId10" Type="http://schemas.openxmlformats.org/officeDocument/2006/relationships/hyperlink" Target="mailto:yolanda.clavijo@cundinamarca.gov.co" TargetMode="External" /><Relationship Id="rId11" Type="http://schemas.openxmlformats.org/officeDocument/2006/relationships/hyperlink" Target="mailto:yolanda.clavijo@cundinamarca.gov.co" TargetMode="External" /><Relationship Id="rId12" Type="http://schemas.openxmlformats.org/officeDocument/2006/relationships/hyperlink" Target="mailto:yolanda.clavijo@cundinamarca.gov.co" TargetMode="External" /><Relationship Id="rId13" Type="http://schemas.openxmlformats.org/officeDocument/2006/relationships/hyperlink" Target="mailto:yolanda.clavijo@cundinamarca.gov.co" TargetMode="External" /><Relationship Id="rId14" Type="http://schemas.openxmlformats.org/officeDocument/2006/relationships/hyperlink" Target="mailto:yolanda.clavijo@cundinamarca.gov.co" TargetMode="External" /><Relationship Id="rId15" Type="http://schemas.openxmlformats.org/officeDocument/2006/relationships/hyperlink" Target="mailto:yolanda.clavijo@cundinamarca.gov.co" TargetMode="External" /><Relationship Id="rId16" Type="http://schemas.openxmlformats.org/officeDocument/2006/relationships/hyperlink" Target="mailto:yolanda.clavijo@cundinamarca.gov.co" TargetMode="External" /><Relationship Id="rId17" Type="http://schemas.openxmlformats.org/officeDocument/2006/relationships/hyperlink" Target="mailto:marthaines.camargo@cundinamarca.gov.co" TargetMode="External" /><Relationship Id="rId18" Type="http://schemas.openxmlformats.org/officeDocument/2006/relationships/hyperlink" Target="mailto:marthaines.camargo@cundinamarca.gov.co" TargetMode="External" /><Relationship Id="rId19" Type="http://schemas.openxmlformats.org/officeDocument/2006/relationships/hyperlink" Target="mailto:marthaines.camargo@cundinamarca.gov.co" TargetMode="External" /><Relationship Id="rId20" Type="http://schemas.openxmlformats.org/officeDocument/2006/relationships/hyperlink" Target="mailto:mcahumada@cundinamarca.gov.co" TargetMode="External" /><Relationship Id="rId21" Type="http://schemas.openxmlformats.org/officeDocument/2006/relationships/hyperlink" Target="mailto:mcahumada@cundinamarca.gov.co" TargetMode="External" /><Relationship Id="rId22" Type="http://schemas.openxmlformats.org/officeDocument/2006/relationships/hyperlink" Target="mailto:lyprada@cundinamarca.gov.co" TargetMode="External" /><Relationship Id="rId23" Type="http://schemas.openxmlformats.org/officeDocument/2006/relationships/hyperlink" Target="mailto:lyprada@cundinamarca.gov.co" TargetMode="External" /><Relationship Id="rId24" Type="http://schemas.openxmlformats.org/officeDocument/2006/relationships/hyperlink" Target="mailto:lyprada@cundinamarca.gov.co" TargetMode="External" /><Relationship Id="rId25" Type="http://schemas.openxmlformats.org/officeDocument/2006/relationships/hyperlink" Target="mailto:lyprada@cundinamarca.gov.co" TargetMode="External" /><Relationship Id="rId26" Type="http://schemas.openxmlformats.org/officeDocument/2006/relationships/hyperlink" Target="mailto:lyprada@cundinamarca.gov.co" TargetMode="External" /><Relationship Id="rId27" Type="http://schemas.openxmlformats.org/officeDocument/2006/relationships/hyperlink" Target="mailto:lyprada@cundinamarca.gov.co" TargetMode="External" /><Relationship Id="rId28" Type="http://schemas.openxmlformats.org/officeDocument/2006/relationships/hyperlink" Target="mailto:lyprada@cundinamarca.gov.co" TargetMode="External" /><Relationship Id="rId29" Type="http://schemas.openxmlformats.org/officeDocument/2006/relationships/hyperlink" Target="mailto:lyprada@cundinamarca.gov.co" TargetMode="External" /><Relationship Id="rId30" Type="http://schemas.openxmlformats.org/officeDocument/2006/relationships/hyperlink" Target="mailto:lyprada@cundinamarca.gov.co" TargetMode="External" /><Relationship Id="rId31" Type="http://schemas.openxmlformats.org/officeDocument/2006/relationships/hyperlink" Target="mailto:yolanda.clavijo@cundinamarca.gov.co" TargetMode="External" /><Relationship Id="rId32" Type="http://schemas.openxmlformats.org/officeDocument/2006/relationships/hyperlink" Target="mailto:yolanda.clavijo@cundinamarca.gov.co" TargetMode="External" /><Relationship Id="rId33" Type="http://schemas.openxmlformats.org/officeDocument/2006/relationships/hyperlink" Target="mailto:marthaines.camargo@cundinamarca.gov.co" TargetMode="External" /><Relationship Id="rId34" Type="http://schemas.openxmlformats.org/officeDocument/2006/relationships/hyperlink" Target="mailto:floresmiro.benavides@cundinamraca.gov.co" TargetMode="External" /><Relationship Id="rId35" Type="http://schemas.openxmlformats.org/officeDocument/2006/relationships/hyperlink" Target="mailto:lilia.calderon@cundinamarca.gov.co" TargetMode="External" /><Relationship Id="rId36" Type="http://schemas.openxmlformats.org/officeDocument/2006/relationships/hyperlink" Target="mailto:lilia.calderon@cundinamarca.gov.co" TargetMode="External" /><Relationship Id="rId37" Type="http://schemas.openxmlformats.org/officeDocument/2006/relationships/hyperlink" Target="mailto:lilia.calderon@cundinamarca.gov.co" TargetMode="External" /><Relationship Id="rId38" Type="http://schemas.openxmlformats.org/officeDocument/2006/relationships/hyperlink" Target="mailto:lilia.calderon@cundinamarca.gov.co" TargetMode="External" /><Relationship Id="rId39" Type="http://schemas.openxmlformats.org/officeDocument/2006/relationships/hyperlink" Target="mailto:lilia.calderon@cundinamarca.gov.co" TargetMode="External" /><Relationship Id="rId40" Type="http://schemas.openxmlformats.org/officeDocument/2006/relationships/hyperlink" Target="mailto:lilia.calderon@cundinamarca.gov.co" TargetMode="External" /><Relationship Id="rId41" Type="http://schemas.openxmlformats.org/officeDocument/2006/relationships/hyperlink" Target="mailto:lilia.calderon@cundinamarca.gov.co" TargetMode="External" /><Relationship Id="rId42" Type="http://schemas.openxmlformats.org/officeDocument/2006/relationships/hyperlink" Target="mailto:lucero.hernandez@cundinamarca.gov.co" TargetMode="External" /><Relationship Id="rId43" Type="http://schemas.openxmlformats.org/officeDocument/2006/relationships/hyperlink" Target="mailto:floresmiro.benavides@cundinamraca.gov.co" TargetMode="External" /><Relationship Id="rId44" Type="http://schemas.openxmlformats.org/officeDocument/2006/relationships/hyperlink" Target="mailto:lilia.calderon@cundinamarca.gov.co" TargetMode="External" /><Relationship Id="rId45" Type="http://schemas.openxmlformats.org/officeDocument/2006/relationships/hyperlink" Target="mailto:lilia.calderon@cundinamarca.gov.co" TargetMode="External" /><Relationship Id="rId46" Type="http://schemas.openxmlformats.org/officeDocument/2006/relationships/hyperlink" Target="mailto:lilia.calderon@cundinamarca.gov.co" TargetMode="External" /><Relationship Id="rId47" Type="http://schemas.openxmlformats.org/officeDocument/2006/relationships/hyperlink" Target="mailto:lilia.calderon@cundinamarca.gov.co" TargetMode="External" /><Relationship Id="rId48" Type="http://schemas.openxmlformats.org/officeDocument/2006/relationships/hyperlink" Target="mailto:lucero.hernandez@cundinamarca.gov.co" TargetMode="External" /><Relationship Id="rId4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oniaalejandra.perdomo@cundinamarca.gov.co"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arlos.maria@cundinamarca.gov.co" TargetMode="External" /><Relationship Id="rId2" Type="http://schemas.openxmlformats.org/officeDocument/2006/relationships/hyperlink" Target="mailto:carlos.maria@cundinamarca.gov.co" TargetMode="External" /><Relationship Id="rId3" Type="http://schemas.openxmlformats.org/officeDocument/2006/relationships/hyperlink" Target="mailto:carlos.maria@cundinamarca.gov.co" TargetMode="External" /><Relationship Id="rId4" Type="http://schemas.openxmlformats.org/officeDocument/2006/relationships/comments" Target="../comments3.xml" /><Relationship Id="rId5" Type="http://schemas.openxmlformats.org/officeDocument/2006/relationships/vmlDrawing" Target="../drawings/vmlDrawing1.v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oniaalejandra.perdomo@cundinamarca.gov.co" TargetMode="External" /><Relationship Id="rId2" Type="http://schemas.openxmlformats.org/officeDocument/2006/relationships/hyperlink" Target="mailto:nodiermartin@gmail.com" TargetMode="External" /><Relationship Id="rId3" Type="http://schemas.openxmlformats.org/officeDocument/2006/relationships/hyperlink" Target="mailto:nodiermartin@gmail.com"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oniaalejandra.perdomo@cundinamarca.gov.co" TargetMode="External" /><Relationship Id="rId2" Type="http://schemas.openxmlformats.org/officeDocument/2006/relationships/hyperlink" Target="mailto:soniaalejandra.perdomo@cundinamarca.gov.co" TargetMode="External" /><Relationship Id="rId3" Type="http://schemas.openxmlformats.org/officeDocument/2006/relationships/hyperlink" Target="mailto:soniaalejandra.perdomo@cundinamarca.gov.co" TargetMode="External" /><Relationship Id="rId4" Type="http://schemas.openxmlformats.org/officeDocument/2006/relationships/hyperlink" Target="mailto:soniaalejandra.perdomo@cundinamarca.gov.co" TargetMode="External" /><Relationship Id="rId5" Type="http://schemas.openxmlformats.org/officeDocument/2006/relationships/hyperlink" Target="mailto:a.serrano@cundinamarca.gov.co" TargetMode="External" /><Relationship Id="rId6" Type="http://schemas.openxmlformats.org/officeDocument/2006/relationships/hyperlink" Target="mailto:german.olaya@cundinanarca.gov.co" TargetMode="External" /><Relationship Id="rId7" Type="http://schemas.openxmlformats.org/officeDocument/2006/relationships/hyperlink" Target="mailto:amparo.gnecco@cundinamaca%20.gov.co" TargetMode="External" /><Relationship Id="rId8" Type="http://schemas.openxmlformats.org/officeDocument/2006/relationships/hyperlink" Target="mailto:jose.cardenas@cundinamarca.gov.co" TargetMode="External" /><Relationship Id="rId9" Type="http://schemas.openxmlformats.org/officeDocument/2006/relationships/hyperlink" Target="mailto:elviaedith.segura@cundinamarca.gov.co" TargetMode="External" /><Relationship Id="rId10" Type="http://schemas.openxmlformats.org/officeDocument/2006/relationships/hyperlink" Target="mailto:soniaalejandra.perdomo@cundinamarca.gov.co" TargetMode="External" /><Relationship Id="rId11" Type="http://schemas.openxmlformats.org/officeDocument/2006/relationships/hyperlink" Target="mailto:german.olaya@cundinanarca.gov.co" TargetMode="External" /><Relationship Id="rId12" Type="http://schemas.openxmlformats.org/officeDocument/2006/relationships/hyperlink" Target="mailto:german.olaya@cundinanarca.gov.co" TargetMode="External" /><Relationship Id="rId13" Type="http://schemas.openxmlformats.org/officeDocument/2006/relationships/hyperlink" Target="mailto:german.olaya@cundinanarca.gov.co" TargetMode="External" /><Relationship Id="rId14" Type="http://schemas.openxmlformats.org/officeDocument/2006/relationships/hyperlink" Target="mailto:a.serrano@cundinamarca.gov.co" TargetMode="External" /><Relationship Id="rId15" Type="http://schemas.openxmlformats.org/officeDocument/2006/relationships/hyperlink" Target="mailto:a.serrano@cundinamarca.gov.co" TargetMode="External" /><Relationship Id="rId16" Type="http://schemas.openxmlformats.org/officeDocument/2006/relationships/hyperlink" Target="mailto:jgomez@cundinamarca.gov.co" TargetMode="External" /><Relationship Id="rId17" Type="http://schemas.openxmlformats.org/officeDocument/2006/relationships/hyperlink" Target="mailto:jgomez@cundinamarca.gov.co" TargetMode="External" /><Relationship Id="rId18" Type="http://schemas.openxmlformats.org/officeDocument/2006/relationships/hyperlink" Target="mailto:jgomez@cundinamarca.gov.co" TargetMode="External" /><Relationship Id="rId19" Type="http://schemas.openxmlformats.org/officeDocument/2006/relationships/hyperlink" Target="mailto:jgomez@cundinamarca.gov.co" TargetMode="External" /><Relationship Id="rId20" Type="http://schemas.openxmlformats.org/officeDocument/2006/relationships/hyperlink" Target="mailto:jgomez@cundinamarca.gov.co" TargetMode="External" /><Relationship Id="rId21" Type="http://schemas.openxmlformats.org/officeDocument/2006/relationships/hyperlink" Target="mailto:amparo.gnecco@cundinamaca%20.gov.co" TargetMode="External" /><Relationship Id="rId22" Type="http://schemas.openxmlformats.org/officeDocument/2006/relationships/hyperlink" Target="mailto:amparo.gnecco@cundinamaca%20.gov.co" TargetMode="External" /><Relationship Id="rId23" Type="http://schemas.openxmlformats.org/officeDocument/2006/relationships/hyperlink" Target="mailto:amparo.gnecco@cundinamaca%20.gov.co" TargetMode="External" /><Relationship Id="rId24" Type="http://schemas.openxmlformats.org/officeDocument/2006/relationships/hyperlink" Target="mailto:amparo.gnecco@cundinamaca%20.gov.co" TargetMode="External" /><Relationship Id="rId25" Type="http://schemas.openxmlformats.org/officeDocument/2006/relationships/hyperlink" Target="mailto:amparo.gnecco@cundinamaca%20.gov.co" TargetMode="External" /><Relationship Id="rId26" Type="http://schemas.openxmlformats.org/officeDocument/2006/relationships/hyperlink" Target="mailto:amparo.gnecco@cundinamaca%20.gov.co" TargetMode="External" /><Relationship Id="rId27" Type="http://schemas.openxmlformats.org/officeDocument/2006/relationships/hyperlink" Target="mailto:amparo.gnecco@cundinamaca%20.gov.co" TargetMode="External" /><Relationship Id="rId28" Type="http://schemas.openxmlformats.org/officeDocument/2006/relationships/hyperlink" Target="mailto:amparo.gnecco@cundinamaca%20.gov.co" TargetMode="External" /><Relationship Id="rId29" Type="http://schemas.openxmlformats.org/officeDocument/2006/relationships/hyperlink" Target="mailto:amparo.gnecco@cundinamaca%20.gov.co" TargetMode="External" /><Relationship Id="rId30" Type="http://schemas.openxmlformats.org/officeDocument/2006/relationships/hyperlink" Target="mailto:amparo.gnecco@cundinamaca%20.gov.co" TargetMode="External" /><Relationship Id="rId31" Type="http://schemas.openxmlformats.org/officeDocument/2006/relationships/hyperlink" Target="mailto:amparo.gnecco@cundinamaca%20.gov.co" TargetMode="External" /><Relationship Id="rId32" Type="http://schemas.openxmlformats.org/officeDocument/2006/relationships/hyperlink" Target="mailto:amparo.gnecco@cundinamaca%20.gov.co" TargetMode="External" /><Relationship Id="rId33" Type="http://schemas.openxmlformats.org/officeDocument/2006/relationships/hyperlink" Target="mailto:amparo.gnecco@cundinamaca%20.gov.co" TargetMode="External" /><Relationship Id="rId34" Type="http://schemas.openxmlformats.org/officeDocument/2006/relationships/hyperlink" Target="mailto:amparo.gnecco@cundinamaca%20.gov.co" TargetMode="External" /><Relationship Id="rId35" Type="http://schemas.openxmlformats.org/officeDocument/2006/relationships/hyperlink" Target="mailto:amparo.gnecco@cundinamaca%20.gov.co" TargetMode="External" /><Relationship Id="rId36" Type="http://schemas.openxmlformats.org/officeDocument/2006/relationships/hyperlink" Target="mailto:amparo.gnecco@cundinamaca%20.gov.co" TargetMode="External" /><Relationship Id="rId37" Type="http://schemas.openxmlformats.org/officeDocument/2006/relationships/hyperlink" Target="mailto:amparo.gnecco@cundinamaca%20.gov.co" TargetMode="External" /><Relationship Id="rId38" Type="http://schemas.openxmlformats.org/officeDocument/2006/relationships/hyperlink" Target="mailto:amparo.gnecco@cundinamaca%20.gov.co" TargetMode="External" /><Relationship Id="rId39" Type="http://schemas.openxmlformats.org/officeDocument/2006/relationships/hyperlink" Target="mailto:amparo.gnecco@cundinamaca%20.gov.co" TargetMode="External" /><Relationship Id="rId40" Type="http://schemas.openxmlformats.org/officeDocument/2006/relationships/hyperlink" Target="mailto:amparo.gnecco@cundinamaca%20.gov.co" TargetMode="External" /><Relationship Id="rId41" Type="http://schemas.openxmlformats.org/officeDocument/2006/relationships/hyperlink" Target="mailto:jgomez@cundinamarca.gov.co" TargetMode="External" /><Relationship Id="rId42" Type="http://schemas.openxmlformats.org/officeDocument/2006/relationships/hyperlink" Target="mailto:jgomez@cundinamarca.gov.co" TargetMode="External" /><Relationship Id="rId43" Type="http://schemas.openxmlformats.org/officeDocument/2006/relationships/hyperlink" Target="mailto:jgomez@cundinamarca.gov.co" TargetMode="External" /><Relationship Id="rId44" Type="http://schemas.openxmlformats.org/officeDocument/2006/relationships/hyperlink" Target="mailto:jgomez@cundinamarca.gov.co" TargetMode="External" /><Relationship Id="rId45" Type="http://schemas.openxmlformats.org/officeDocument/2006/relationships/hyperlink" Target="mailto:soniaalejandra.perdomo@cundinamarca.gov.co" TargetMode="External" /><Relationship Id="rId46" Type="http://schemas.openxmlformats.org/officeDocument/2006/relationships/hyperlink" Target="mailto:dennis.hernandez@cundinamarca.gov.co" TargetMode="External" /><Relationship Id="rId47" Type="http://schemas.openxmlformats.org/officeDocument/2006/relationships/hyperlink" Target="mailto:dennis.hernandez@cundinamarca.gov.co" TargetMode="External" /><Relationship Id="rId48" Type="http://schemas.openxmlformats.org/officeDocument/2006/relationships/hyperlink" Target="mailto:dennis.hernandez@cundinamarca.gov.co" TargetMode="External" /><Relationship Id="rId49" Type="http://schemas.openxmlformats.org/officeDocument/2006/relationships/hyperlink" Target="mailto:dennis.hernandez@cundinamarca.gov.co" TargetMode="External" /><Relationship Id="rId50" Type="http://schemas.openxmlformats.org/officeDocument/2006/relationships/hyperlink" Target="mailto:dennis.hernandez@cundinamarca.gov.co" TargetMode="External" /><Relationship Id="rId51" Type="http://schemas.openxmlformats.org/officeDocument/2006/relationships/hyperlink" Target="mailto:dennis.hernandez@cundinamarca.gov.co" TargetMode="External" /><Relationship Id="rId52" Type="http://schemas.openxmlformats.org/officeDocument/2006/relationships/hyperlink" Target="mailto:dennis.hernandez@cundinamarca.gov.co" TargetMode="External" /><Relationship Id="rId53" Type="http://schemas.openxmlformats.org/officeDocument/2006/relationships/hyperlink" Target="mailto:dennis.hernandez@cundinamarca.gov.co" TargetMode="External" /><Relationship Id="rId54" Type="http://schemas.openxmlformats.org/officeDocument/2006/relationships/hyperlink" Target="mailto:dennis.hernandez@cundinamarca.gov.co" TargetMode="External" /><Relationship Id="rId55" Type="http://schemas.openxmlformats.org/officeDocument/2006/relationships/hyperlink" Target="mailto:dennis.hernandez@cundinamarca.gov.co" TargetMode="External" /><Relationship Id="rId56" Type="http://schemas.openxmlformats.org/officeDocument/2006/relationships/hyperlink" Target="mailto:dennis.hernandez@cundinamarca.gov.co" TargetMode="External" /><Relationship Id="rId57" Type="http://schemas.openxmlformats.org/officeDocument/2006/relationships/hyperlink" Target="mailto:dennis.hernandez@cundinamarca.gov.co" TargetMode="External" /><Relationship Id="rId58" Type="http://schemas.openxmlformats.org/officeDocument/2006/relationships/hyperlink" Target="mailto:dennis.hernandez@cundinamarca.gov.co" TargetMode="External" /><Relationship Id="rId59" Type="http://schemas.openxmlformats.org/officeDocument/2006/relationships/hyperlink" Target="mailto:dennis.hernandez@cundinamarca.gov.co" TargetMode="External" /><Relationship Id="rId60" Type="http://schemas.openxmlformats.org/officeDocument/2006/relationships/hyperlink" Target="mailto:dennis.hernandez@cundinamarca.gov.co" TargetMode="External" /><Relationship Id="rId61" Type="http://schemas.openxmlformats.org/officeDocument/2006/relationships/hyperlink" Target="mailto:dennis.hernandez@cundinamarca.gov.co" TargetMode="External" /><Relationship Id="rId62" Type="http://schemas.openxmlformats.org/officeDocument/2006/relationships/hyperlink" Target="mailto:dennis.hernandez@cundinamarca.gov.co" TargetMode="External" /><Relationship Id="rId63" Type="http://schemas.openxmlformats.org/officeDocument/2006/relationships/hyperlink" Target="mailto:dennis.hernandez@cundinamarca.gov.co" TargetMode="External" /><Relationship Id="rId64" Type="http://schemas.openxmlformats.org/officeDocument/2006/relationships/hyperlink" Target="mailto:dennis.hernandez@cundinamarca.gov.co" TargetMode="External" /><Relationship Id="rId65" Type="http://schemas.openxmlformats.org/officeDocument/2006/relationships/hyperlink" Target="mailto:dennis.hernandez@cundinamarca.gov.co" TargetMode="External" /><Relationship Id="rId66" Type="http://schemas.openxmlformats.org/officeDocument/2006/relationships/hyperlink" Target="mailto:dennis.hernandez@cundinamarca.gov.co" TargetMode="External" /><Relationship Id="rId67" Type="http://schemas.openxmlformats.org/officeDocument/2006/relationships/hyperlink" Target="mailto:dennis.hernandez@cundinamarca.gov.co" TargetMode="External" /><Relationship Id="rId68" Type="http://schemas.openxmlformats.org/officeDocument/2006/relationships/hyperlink" Target="mailto:dennis.hernandez@cundinamarca.gov.co" TargetMode="External" /><Relationship Id="rId69" Type="http://schemas.openxmlformats.org/officeDocument/2006/relationships/hyperlink" Target="mailto:dennis.hernandez@cundinamarca.gov.co" TargetMode="External" /><Relationship Id="rId70" Type="http://schemas.openxmlformats.org/officeDocument/2006/relationships/hyperlink" Target="mailto:dennis.hernandez@cundinamarca.gov.co" TargetMode="External" /><Relationship Id="rId71" Type="http://schemas.openxmlformats.org/officeDocument/2006/relationships/hyperlink" Target="mailto:dennis.hernandez@cundinamarca.gov.co" TargetMode="External" /><Relationship Id="rId72" Type="http://schemas.openxmlformats.org/officeDocument/2006/relationships/hyperlink" Target="mailto:dennis.hernandez@cundinamarca.gov.co" TargetMode="External" /><Relationship Id="rId73" Type="http://schemas.openxmlformats.org/officeDocument/2006/relationships/hyperlink" Target="mailto:dennis.hernandez@cundinamarca.gov.co" TargetMode="External" /><Relationship Id="rId74" Type="http://schemas.openxmlformats.org/officeDocument/2006/relationships/hyperlink" Target="mailto:dennis.hernandez@cundinamarca.gov.co" TargetMode="External" /><Relationship Id="rId75" Type="http://schemas.openxmlformats.org/officeDocument/2006/relationships/hyperlink" Target="mailto:dennis.hernandez@cundinamarca.gov.co" TargetMode="External" /><Relationship Id="rId76" Type="http://schemas.openxmlformats.org/officeDocument/2006/relationships/hyperlink" Target="mailto:dennis.hernandez@cundinamarca.gov.co" TargetMode="External" /><Relationship Id="rId77" Type="http://schemas.openxmlformats.org/officeDocument/2006/relationships/hyperlink" Target="mailto:dennis.hernandez@cundinamarca.gov.co" TargetMode="External" /><Relationship Id="rId78" Type="http://schemas.openxmlformats.org/officeDocument/2006/relationships/hyperlink" Target="mailto:dennis.hernandez@cundinamarca.gov.co" TargetMode="External" /><Relationship Id="rId79" Type="http://schemas.openxmlformats.org/officeDocument/2006/relationships/hyperlink" Target="mailto:dennis.hernandez@cundinamarca.gov.co" TargetMode="External" /><Relationship Id="rId80" Type="http://schemas.openxmlformats.org/officeDocument/2006/relationships/hyperlink" Target="mailto:dennis.hernandez@cundinamarca.gov.co" TargetMode="External" /><Relationship Id="rId81" Type="http://schemas.openxmlformats.org/officeDocument/2006/relationships/hyperlink" Target="mailto:dennis.hernandez@cundinamarca.gov.co" TargetMode="External" /><Relationship Id="rId82" Type="http://schemas.openxmlformats.org/officeDocument/2006/relationships/hyperlink" Target="mailto:dennis.hernandez@cundinamarca.gov.co" TargetMode="External" /><Relationship Id="rId83" Type="http://schemas.openxmlformats.org/officeDocument/2006/relationships/hyperlink" Target="mailto:dennis.hernandez@cundinamarca.gov.co" TargetMode="External" /><Relationship Id="rId84" Type="http://schemas.openxmlformats.org/officeDocument/2006/relationships/hyperlink" Target="mailto:dennis.hernandez@cundinamarca.gov.co" TargetMode="External" /><Relationship Id="rId85" Type="http://schemas.openxmlformats.org/officeDocument/2006/relationships/hyperlink" Target="mailto:dennis.hernandez@cundinamarca.gov.co" TargetMode="External" /><Relationship Id="rId86" Type="http://schemas.openxmlformats.org/officeDocument/2006/relationships/hyperlink" Target="mailto:dennis.hernandez@cundinamarca.gov.co" TargetMode="External" /><Relationship Id="rId87" Type="http://schemas.openxmlformats.org/officeDocument/2006/relationships/hyperlink" Target="mailto:soniaalejandra.perdomo@cundinamarca.gov.co" TargetMode="External" /><Relationship Id="rId88" Type="http://schemas.openxmlformats.org/officeDocument/2006/relationships/hyperlink" Target="mailto:a.serrano@cundinamarca.gov.co" TargetMode="External" /><Relationship Id="rId89" Type="http://schemas.openxmlformats.org/officeDocument/2006/relationships/hyperlink" Target="mailto:a.serrano@cundinamarca.gov.co" TargetMode="External" /><Relationship Id="rId90" Type="http://schemas.openxmlformats.org/officeDocument/2006/relationships/hyperlink" Target="mailto:a.serrano@cundinamarca.gov.co" TargetMode="External" /><Relationship Id="rId91" Type="http://schemas.openxmlformats.org/officeDocument/2006/relationships/hyperlink" Target="mailto:a.serrano@cundinamarca.gov.co" TargetMode="External" /><Relationship Id="rId92" Type="http://schemas.openxmlformats.org/officeDocument/2006/relationships/hyperlink" Target="mailto:a.serrano@cundinamarca.gov.co" TargetMode="External" /><Relationship Id="rId93" Type="http://schemas.openxmlformats.org/officeDocument/2006/relationships/hyperlink" Target="mailto:a.serrano@cundinamarca.gov.co" TargetMode="External" /><Relationship Id="rId94" Type="http://schemas.openxmlformats.org/officeDocument/2006/relationships/hyperlink" Target="mailto:a.serrano@cundinamarca.gov.co" TargetMode="External" /><Relationship Id="rId95" Type="http://schemas.openxmlformats.org/officeDocument/2006/relationships/hyperlink" Target="mailto:a.serrano@cundinamarca.gov.co" TargetMode="External" /><Relationship Id="rId96" Type="http://schemas.openxmlformats.org/officeDocument/2006/relationships/hyperlink" Target="mailto:a.serrano@cundinamarca.gov.co" TargetMode="External" /><Relationship Id="rId97" Type="http://schemas.openxmlformats.org/officeDocument/2006/relationships/hyperlink" Target="mailto:a.serrano@cundinamarca.gov.co" TargetMode="External" /><Relationship Id="rId98" Type="http://schemas.openxmlformats.org/officeDocument/2006/relationships/hyperlink" Target="mailto:a.serrano@cundinamarca.gov.co" TargetMode="External" /><Relationship Id="rId99" Type="http://schemas.openxmlformats.org/officeDocument/2006/relationships/hyperlink" Target="mailto:a.serrano@cundinamarca.gov.co" TargetMode="External" /><Relationship Id="rId100" Type="http://schemas.openxmlformats.org/officeDocument/2006/relationships/hyperlink" Target="mailto:a.serrano@cundinamarca.gov.co" TargetMode="External" /><Relationship Id="rId101" Type="http://schemas.openxmlformats.org/officeDocument/2006/relationships/hyperlink" Target="mailto:a.serrano@cundinamarca.gov.co" TargetMode="External" /><Relationship Id="rId102" Type="http://schemas.openxmlformats.org/officeDocument/2006/relationships/hyperlink" Target="mailto:a.serrano@cundinamarca.gov.co" TargetMode="External" /><Relationship Id="rId103" Type="http://schemas.openxmlformats.org/officeDocument/2006/relationships/hyperlink" Target="mailto:a.serrano@cundinamarca.gov.co" TargetMode="External" /><Relationship Id="rId104" Type="http://schemas.openxmlformats.org/officeDocument/2006/relationships/hyperlink" Target="mailto:a.serrano@cundinamarca.gov.co" TargetMode="External" /><Relationship Id="rId105" Type="http://schemas.openxmlformats.org/officeDocument/2006/relationships/hyperlink" Target="mailto:a.serrano@cundinamarca.gov.co" TargetMode="External" /><Relationship Id="rId106" Type="http://schemas.openxmlformats.org/officeDocument/2006/relationships/hyperlink" Target="mailto:a.serrano@cundinamarca.gov.co" TargetMode="External" /><Relationship Id="rId107" Type="http://schemas.openxmlformats.org/officeDocument/2006/relationships/hyperlink" Target="mailto:a.serrano@cundinamarca.gov.co" TargetMode="External" /><Relationship Id="rId108" Type="http://schemas.openxmlformats.org/officeDocument/2006/relationships/hyperlink" Target="mailto:a.serrano@cundinamarca.gov.co" TargetMode="External" /><Relationship Id="rId109" Type="http://schemas.openxmlformats.org/officeDocument/2006/relationships/hyperlink" Target="mailto:a.serrano@cundinamarca.gov.co" TargetMode="External" /><Relationship Id="rId110" Type="http://schemas.openxmlformats.org/officeDocument/2006/relationships/hyperlink" Target="mailto:german.olaya@cundinanarca.gov.co" TargetMode="External" /><Relationship Id="rId111" Type="http://schemas.openxmlformats.org/officeDocument/2006/relationships/hyperlink" Target="mailto:german.olaya@cundinanarca.gov.co" TargetMode="External" /><Relationship Id="rId112" Type="http://schemas.openxmlformats.org/officeDocument/2006/relationships/hyperlink" Target="mailto:german.olaya@cundinanarca.gov.co" TargetMode="External" /><Relationship Id="rId113" Type="http://schemas.openxmlformats.org/officeDocument/2006/relationships/hyperlink" Target="mailto:martha.noriega@cundinamrca.gov.co" TargetMode="External" /><Relationship Id="rId114" Type="http://schemas.openxmlformats.org/officeDocument/2006/relationships/hyperlink" Target="mailto:german.olaya@cundinanarca.gov.co" TargetMode="External" /><Relationship Id="rId115" Type="http://schemas.openxmlformats.org/officeDocument/2006/relationships/hyperlink" Target="mailto:german.olaya@cundinanarca.gov.co" TargetMode="External" /><Relationship Id="rId116" Type="http://schemas.openxmlformats.org/officeDocument/2006/relationships/hyperlink" Target="mailto:german.olaya@cundinanarca.gov.co" TargetMode="External" /><Relationship Id="rId117" Type="http://schemas.openxmlformats.org/officeDocument/2006/relationships/hyperlink" Target="mailto:soniaalejandra.perdomo@cundinamarca.gov.co" TargetMode="External" /><Relationship Id="rId118" Type="http://schemas.openxmlformats.org/officeDocument/2006/relationships/hyperlink" Target="mailto:soniaalejandra.perdomo@cundinamarca.gov.co" TargetMode="External" /><Relationship Id="rId119" Type="http://schemas.openxmlformats.org/officeDocument/2006/relationships/hyperlink" Target="mailto:soniaalejandra.perdomo@cundinamarca.gov.co" TargetMode="External" /><Relationship Id="rId120" Type="http://schemas.openxmlformats.org/officeDocument/2006/relationships/hyperlink" Target="mailto:dennis.hernandez@cundinamarca.gov.co" TargetMode="External" /><Relationship Id="rId121" Type="http://schemas.openxmlformats.org/officeDocument/2006/relationships/hyperlink" Target="mailto:dennis.hernandez@cundinamarca.gov.co" TargetMode="External" /><Relationship Id="rId122" Type="http://schemas.openxmlformats.org/officeDocument/2006/relationships/hyperlink" Target="mailto:dennis.hernandez@cundinamarca.gov.co" TargetMode="External" /><Relationship Id="rId12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161"/>
  <sheetViews>
    <sheetView tabSelected="1" zoomScalePageLayoutView="0" workbookViewId="0" topLeftCell="A1">
      <pane ySplit="11" topLeftCell="A158" activePane="bottomLeft" state="frozen"/>
      <selection pane="topLeft" activeCell="F1" sqref="F1"/>
      <selection pane="bottomLeft" activeCell="V157" sqref="V157"/>
    </sheetView>
  </sheetViews>
  <sheetFormatPr defaultColWidth="11.421875" defaultRowHeight="15"/>
  <cols>
    <col min="1" max="1" width="9.421875" style="43" customWidth="1"/>
    <col min="2" max="2" width="28.7109375" style="43" customWidth="1"/>
    <col min="3" max="3" width="9.421875" style="43" bestFit="1" customWidth="1"/>
    <col min="4" max="4" width="13.421875" style="43" customWidth="1"/>
    <col min="5" max="5" width="6.57421875" style="43" hidden="1" customWidth="1"/>
    <col min="6" max="6" width="5.7109375" style="43" customWidth="1"/>
    <col min="7" max="7" width="27.140625" style="43" customWidth="1"/>
    <col min="8" max="8" width="7.00390625" style="43" hidden="1" customWidth="1"/>
    <col min="9" max="9" width="18.140625" style="43" customWidth="1"/>
    <col min="10" max="10" width="13.57421875" style="43" customWidth="1"/>
    <col min="11" max="11" width="19.57421875" style="43" customWidth="1"/>
    <col min="12" max="13" width="13.140625" style="43" customWidth="1"/>
    <col min="14" max="15" width="15.28125" style="43" customWidth="1"/>
    <col min="16" max="16" width="29.28125" style="43" customWidth="1"/>
    <col min="17" max="17" width="14.7109375" style="43" hidden="1" customWidth="1"/>
    <col min="18" max="18" width="13.7109375" style="43" hidden="1" customWidth="1"/>
    <col min="19" max="19" width="12.140625" style="43" customWidth="1"/>
    <col min="20" max="20" width="11.57421875" style="43" customWidth="1"/>
    <col min="21" max="21" width="11.57421875" style="56" customWidth="1"/>
    <col min="22" max="22" width="14.140625" style="43" customWidth="1"/>
    <col min="23" max="23" width="12.421875" style="43" customWidth="1"/>
    <col min="24" max="24" width="11.421875" style="43" customWidth="1"/>
    <col min="25" max="25" width="21.00390625" style="43" customWidth="1"/>
    <col min="26" max="16384" width="11.421875" style="43" customWidth="1"/>
  </cols>
  <sheetData>
    <row r="1" spans="1:24" ht="15" customHeight="1" hidden="1">
      <c r="A1" s="612" t="s">
        <v>22</v>
      </c>
      <c r="B1" s="613"/>
      <c r="C1" s="613"/>
      <c r="D1" s="613"/>
      <c r="E1" s="613"/>
      <c r="F1" s="613"/>
      <c r="G1" s="613"/>
      <c r="H1" s="613"/>
      <c r="I1" s="613"/>
      <c r="J1" s="613"/>
      <c r="K1" s="613"/>
      <c r="L1" s="613"/>
      <c r="M1" s="613"/>
      <c r="N1" s="613"/>
      <c r="O1" s="613"/>
      <c r="P1" s="613"/>
      <c r="Q1" s="613"/>
      <c r="R1" s="613"/>
      <c r="S1" s="613"/>
      <c r="T1" s="613"/>
      <c r="U1" s="613"/>
      <c r="V1" s="613"/>
      <c r="W1" s="613"/>
      <c r="X1" s="613"/>
    </row>
    <row r="2" spans="1:24" ht="15" customHeight="1" hidden="1">
      <c r="A2" s="612" t="s">
        <v>195</v>
      </c>
      <c r="B2" s="613"/>
      <c r="C2" s="613"/>
      <c r="D2" s="613"/>
      <c r="E2" s="613"/>
      <c r="F2" s="613"/>
      <c r="G2" s="613"/>
      <c r="H2" s="613"/>
      <c r="I2" s="613"/>
      <c r="J2" s="613"/>
      <c r="K2" s="613"/>
      <c r="L2" s="613"/>
      <c r="M2" s="613"/>
      <c r="N2" s="613"/>
      <c r="O2" s="613"/>
      <c r="P2" s="613"/>
      <c r="Q2" s="613"/>
      <c r="R2" s="613"/>
      <c r="S2" s="613"/>
      <c r="T2" s="613"/>
      <c r="U2" s="613"/>
      <c r="V2" s="613"/>
      <c r="W2" s="613"/>
      <c r="X2" s="613"/>
    </row>
    <row r="3" spans="1:25" ht="15" customHeight="1" hidden="1">
      <c r="A3" s="624" t="s">
        <v>0</v>
      </c>
      <c r="B3" s="625"/>
      <c r="C3" s="625"/>
      <c r="D3" s="625"/>
      <c r="E3" s="626"/>
      <c r="F3" s="614" t="s">
        <v>1</v>
      </c>
      <c r="G3" s="614"/>
      <c r="H3" s="614"/>
      <c r="I3" s="614"/>
      <c r="J3" s="614"/>
      <c r="K3" s="614"/>
      <c r="L3" s="614"/>
      <c r="M3" s="614"/>
      <c r="N3" s="614"/>
      <c r="O3" s="614"/>
      <c r="P3" s="614"/>
      <c r="Q3" s="614"/>
      <c r="R3" s="614"/>
      <c r="S3" s="614"/>
      <c r="T3" s="614"/>
      <c r="U3" s="614"/>
      <c r="V3" s="614"/>
      <c r="W3" s="614"/>
      <c r="X3" s="614"/>
      <c r="Y3" s="614"/>
    </row>
    <row r="4" spans="1:25" ht="15" hidden="1">
      <c r="A4" s="614" t="s">
        <v>2</v>
      </c>
      <c r="B4" s="614"/>
      <c r="C4" s="614"/>
      <c r="D4" s="614"/>
      <c r="E4" s="614"/>
      <c r="F4" s="628">
        <v>2500</v>
      </c>
      <c r="G4" s="628"/>
      <c r="H4" s="628"/>
      <c r="I4" s="628"/>
      <c r="J4" s="628"/>
      <c r="K4" s="628"/>
      <c r="L4" s="628"/>
      <c r="M4" s="628"/>
      <c r="N4" s="628"/>
      <c r="O4" s="628"/>
      <c r="P4" s="628"/>
      <c r="Q4" s="628"/>
      <c r="R4" s="628"/>
      <c r="S4" s="628"/>
      <c r="T4" s="628"/>
      <c r="U4" s="628"/>
      <c r="V4" s="628"/>
      <c r="W4" s="628"/>
      <c r="X4" s="628"/>
      <c r="Y4" s="628"/>
    </row>
    <row r="5" spans="1:25" ht="15" customHeight="1" hidden="1">
      <c r="A5" s="614" t="s">
        <v>3</v>
      </c>
      <c r="B5" s="614"/>
      <c r="C5" s="614"/>
      <c r="D5" s="614"/>
      <c r="E5" s="614"/>
      <c r="F5" s="628" t="s">
        <v>186</v>
      </c>
      <c r="G5" s="628"/>
      <c r="H5" s="628"/>
      <c r="I5" s="628"/>
      <c r="J5" s="628"/>
      <c r="K5" s="628"/>
      <c r="L5" s="628"/>
      <c r="M5" s="628"/>
      <c r="N5" s="628"/>
      <c r="O5" s="628"/>
      <c r="P5" s="628"/>
      <c r="Q5" s="628"/>
      <c r="R5" s="628"/>
      <c r="S5" s="628"/>
      <c r="T5" s="628"/>
      <c r="U5" s="628"/>
      <c r="V5" s="628"/>
      <c r="W5" s="628"/>
      <c r="X5" s="628"/>
      <c r="Y5" s="628"/>
    </row>
    <row r="6" spans="1:25" ht="15" customHeight="1" hidden="1">
      <c r="A6" s="614" t="s">
        <v>4</v>
      </c>
      <c r="B6" s="614"/>
      <c r="C6" s="614"/>
      <c r="D6" s="614"/>
      <c r="E6" s="614"/>
      <c r="F6" s="628" t="s">
        <v>21</v>
      </c>
      <c r="G6" s="628"/>
      <c r="H6" s="628"/>
      <c r="I6" s="628"/>
      <c r="J6" s="628"/>
      <c r="K6" s="628"/>
      <c r="L6" s="628"/>
      <c r="M6" s="628"/>
      <c r="N6" s="628"/>
      <c r="O6" s="628"/>
      <c r="P6" s="628"/>
      <c r="Q6" s="628"/>
      <c r="R6" s="628"/>
      <c r="S6" s="628"/>
      <c r="T6" s="628"/>
      <c r="U6" s="628"/>
      <c r="V6" s="628"/>
      <c r="W6" s="628"/>
      <c r="X6" s="628"/>
      <c r="Y6" s="628"/>
    </row>
    <row r="7" spans="1:25" ht="15.75" customHeight="1" hidden="1">
      <c r="A7" s="627" t="s">
        <v>5</v>
      </c>
      <c r="B7" s="627"/>
      <c r="C7" s="627"/>
      <c r="D7" s="627"/>
      <c r="E7" s="627"/>
      <c r="F7" s="628" t="s">
        <v>187</v>
      </c>
      <c r="G7" s="628"/>
      <c r="H7" s="628"/>
      <c r="I7" s="628"/>
      <c r="J7" s="628"/>
      <c r="K7" s="628"/>
      <c r="L7" s="628"/>
      <c r="M7" s="628"/>
      <c r="N7" s="628"/>
      <c r="O7" s="628"/>
      <c r="P7" s="628"/>
      <c r="Q7" s="628"/>
      <c r="R7" s="628"/>
      <c r="S7" s="628"/>
      <c r="T7" s="628"/>
      <c r="U7" s="628"/>
      <c r="V7" s="628"/>
      <c r="W7" s="628"/>
      <c r="X7" s="628"/>
      <c r="Y7" s="628"/>
    </row>
    <row r="8" spans="1:25" ht="50.25" customHeight="1">
      <c r="A8" s="617" t="s">
        <v>6</v>
      </c>
      <c r="B8" s="617" t="s">
        <v>7</v>
      </c>
      <c r="C8" s="629" t="s">
        <v>8</v>
      </c>
      <c r="D8" s="617" t="s">
        <v>9</v>
      </c>
      <c r="E8" s="616" t="s">
        <v>10</v>
      </c>
      <c r="F8" s="621" t="s">
        <v>11</v>
      </c>
      <c r="G8" s="605" t="s">
        <v>181</v>
      </c>
      <c r="H8" s="616" t="s">
        <v>12</v>
      </c>
      <c r="I8" s="616" t="s">
        <v>182</v>
      </c>
      <c r="J8" s="616" t="s">
        <v>183</v>
      </c>
      <c r="K8" s="620" t="s">
        <v>196</v>
      </c>
      <c r="L8" s="620" t="s">
        <v>194</v>
      </c>
      <c r="M8" s="620"/>
      <c r="N8" s="606" t="s">
        <v>598</v>
      </c>
      <c r="O8" s="606" t="s">
        <v>599</v>
      </c>
      <c r="P8" s="524" t="s">
        <v>180</v>
      </c>
      <c r="Q8" s="620" t="s">
        <v>193</v>
      </c>
      <c r="R8" s="620"/>
      <c r="S8" s="620"/>
      <c r="T8" s="620"/>
      <c r="U8" s="599" t="s">
        <v>598</v>
      </c>
      <c r="V8" s="599" t="s">
        <v>599</v>
      </c>
      <c r="W8" s="634" t="s">
        <v>16</v>
      </c>
      <c r="X8" s="634" t="s">
        <v>17</v>
      </c>
      <c r="Y8" s="634" t="s">
        <v>18</v>
      </c>
    </row>
    <row r="9" spans="1:25" ht="15" customHeight="1">
      <c r="A9" s="618"/>
      <c r="B9" s="618"/>
      <c r="C9" s="630"/>
      <c r="D9" s="618"/>
      <c r="E9" s="616"/>
      <c r="F9" s="622"/>
      <c r="G9" s="605"/>
      <c r="H9" s="616"/>
      <c r="I9" s="616"/>
      <c r="J9" s="616"/>
      <c r="K9" s="620"/>
      <c r="L9" s="605" t="s">
        <v>185</v>
      </c>
      <c r="M9" s="605" t="s">
        <v>184</v>
      </c>
      <c r="N9" s="606"/>
      <c r="O9" s="606"/>
      <c r="P9" s="635" t="s">
        <v>191</v>
      </c>
      <c r="Q9" s="605" t="s">
        <v>188</v>
      </c>
      <c r="R9" s="605" t="s">
        <v>189</v>
      </c>
      <c r="S9" s="605" t="s">
        <v>185</v>
      </c>
      <c r="T9" s="605" t="s">
        <v>184</v>
      </c>
      <c r="U9" s="599"/>
      <c r="V9" s="599"/>
      <c r="W9" s="634"/>
      <c r="X9" s="634"/>
      <c r="Y9" s="634"/>
    </row>
    <row r="10" spans="1:25" ht="15" customHeight="1">
      <c r="A10" s="618"/>
      <c r="B10" s="618"/>
      <c r="C10" s="630"/>
      <c r="D10" s="618"/>
      <c r="E10" s="244"/>
      <c r="F10" s="622"/>
      <c r="G10" s="605"/>
      <c r="H10" s="244"/>
      <c r="I10" s="616"/>
      <c r="J10" s="616"/>
      <c r="K10" s="620"/>
      <c r="L10" s="605"/>
      <c r="M10" s="605"/>
      <c r="N10" s="606"/>
      <c r="O10" s="606"/>
      <c r="P10" s="635"/>
      <c r="Q10" s="605"/>
      <c r="R10" s="605"/>
      <c r="S10" s="605"/>
      <c r="T10" s="605"/>
      <c r="U10" s="599"/>
      <c r="V10" s="599"/>
      <c r="W10" s="634"/>
      <c r="X10" s="634"/>
      <c r="Y10" s="634"/>
    </row>
    <row r="11" spans="1:25" ht="57" customHeight="1">
      <c r="A11" s="619"/>
      <c r="B11" s="619"/>
      <c r="C11" s="631"/>
      <c r="D11" s="619"/>
      <c r="E11" s="105"/>
      <c r="F11" s="623"/>
      <c r="G11" s="605"/>
      <c r="H11" s="105"/>
      <c r="I11" s="616"/>
      <c r="J11" s="616"/>
      <c r="K11" s="620"/>
      <c r="L11" s="605"/>
      <c r="M11" s="605"/>
      <c r="N11" s="606"/>
      <c r="O11" s="606"/>
      <c r="P11" s="635"/>
      <c r="Q11" s="605"/>
      <c r="R11" s="605"/>
      <c r="S11" s="605"/>
      <c r="T11" s="605"/>
      <c r="U11" s="599"/>
      <c r="V11" s="599"/>
      <c r="W11" s="634"/>
      <c r="X11" s="634"/>
      <c r="Y11" s="634"/>
    </row>
    <row r="12" spans="1:25" s="256" customFormat="1" ht="84" customHeight="1">
      <c r="A12" s="194" t="s">
        <v>24</v>
      </c>
      <c r="B12" s="193" t="s">
        <v>85</v>
      </c>
      <c r="C12" s="193">
        <v>31</v>
      </c>
      <c r="D12" s="193" t="s">
        <v>169</v>
      </c>
      <c r="E12" s="192" t="e">
        <f aca="true" t="shared" si="0" ref="E12:E23">SUM(H12)</f>
        <v>#REF!</v>
      </c>
      <c r="F12" s="193">
        <v>3</v>
      </c>
      <c r="G12" s="107" t="s">
        <v>421</v>
      </c>
      <c r="H12" s="106" t="e">
        <f>#REF!/#REF!</f>
        <v>#REF!</v>
      </c>
      <c r="I12" s="49" t="s">
        <v>367</v>
      </c>
      <c r="J12" s="219">
        <v>296135</v>
      </c>
      <c r="K12" s="543" t="s">
        <v>29</v>
      </c>
      <c r="L12" s="600">
        <v>0.95</v>
      </c>
      <c r="M12" s="600">
        <v>0.95</v>
      </c>
      <c r="N12" s="534">
        <v>0.97</v>
      </c>
      <c r="O12" s="534">
        <v>1</v>
      </c>
      <c r="P12" s="46" t="s">
        <v>368</v>
      </c>
      <c r="Q12" s="127"/>
      <c r="R12" s="127"/>
      <c r="S12" s="127">
        <v>0.5</v>
      </c>
      <c r="T12" s="127">
        <v>0.5</v>
      </c>
      <c r="U12" s="133">
        <v>0.4</v>
      </c>
      <c r="V12" s="131">
        <f>40/100</f>
        <v>0.4</v>
      </c>
      <c r="W12" s="44" t="s">
        <v>136</v>
      </c>
      <c r="X12" s="45" t="s">
        <v>137</v>
      </c>
      <c r="Y12" s="246"/>
    </row>
    <row r="13" spans="1:25" s="256" customFormat="1" ht="72">
      <c r="A13" s="194" t="s">
        <v>24</v>
      </c>
      <c r="B13" s="193" t="s">
        <v>85</v>
      </c>
      <c r="C13" s="193">
        <v>31</v>
      </c>
      <c r="D13" s="193" t="s">
        <v>169</v>
      </c>
      <c r="E13" s="192" t="e">
        <f t="shared" si="0"/>
        <v>#REF!</v>
      </c>
      <c r="F13" s="193">
        <v>3</v>
      </c>
      <c r="G13" s="107" t="s">
        <v>421</v>
      </c>
      <c r="H13" s="106" t="e">
        <f>#REF!/#REF!</f>
        <v>#REF!</v>
      </c>
      <c r="I13" s="49" t="s">
        <v>367</v>
      </c>
      <c r="J13" s="219">
        <v>296135</v>
      </c>
      <c r="K13" s="544"/>
      <c r="L13" s="601"/>
      <c r="M13" s="601"/>
      <c r="N13" s="535"/>
      <c r="O13" s="535"/>
      <c r="P13" s="46" t="s">
        <v>370</v>
      </c>
      <c r="Q13" s="127"/>
      <c r="R13" s="127"/>
      <c r="S13" s="127">
        <v>0.5</v>
      </c>
      <c r="T13" s="127">
        <v>0.5</v>
      </c>
      <c r="U13" s="133">
        <v>0.5</v>
      </c>
      <c r="V13" s="131">
        <v>0.5</v>
      </c>
      <c r="W13" s="44" t="s">
        <v>136</v>
      </c>
      <c r="X13" s="45" t="s">
        <v>137</v>
      </c>
      <c r="Y13" s="246"/>
    </row>
    <row r="14" spans="1:25" s="256" customFormat="1" ht="72">
      <c r="A14" s="194" t="s">
        <v>24</v>
      </c>
      <c r="B14" s="193" t="s">
        <v>85</v>
      </c>
      <c r="C14" s="193">
        <v>31</v>
      </c>
      <c r="D14" s="193" t="s">
        <v>169</v>
      </c>
      <c r="E14" s="192" t="e">
        <f t="shared" si="0"/>
        <v>#REF!</v>
      </c>
      <c r="F14" s="193">
        <v>3</v>
      </c>
      <c r="G14" s="107" t="s">
        <v>421</v>
      </c>
      <c r="H14" s="106" t="e">
        <f>#REF!/#REF!</f>
        <v>#REF!</v>
      </c>
      <c r="I14" s="49" t="s">
        <v>367</v>
      </c>
      <c r="J14" s="219">
        <v>296135</v>
      </c>
      <c r="K14" s="544"/>
      <c r="L14" s="601"/>
      <c r="M14" s="601"/>
      <c r="N14" s="535"/>
      <c r="O14" s="535"/>
      <c r="P14" s="46" t="s">
        <v>372</v>
      </c>
      <c r="Q14" s="127"/>
      <c r="R14" s="127"/>
      <c r="S14" s="127">
        <v>0.5</v>
      </c>
      <c r="T14" s="127">
        <v>0.5</v>
      </c>
      <c r="U14" s="133">
        <v>0.5</v>
      </c>
      <c r="V14" s="131">
        <v>0.5</v>
      </c>
      <c r="W14" s="44" t="s">
        <v>136</v>
      </c>
      <c r="X14" s="45" t="s">
        <v>137</v>
      </c>
      <c r="Y14" s="246"/>
    </row>
    <row r="15" spans="1:25" s="256" customFormat="1" ht="72">
      <c r="A15" s="194" t="s">
        <v>24</v>
      </c>
      <c r="B15" s="193" t="s">
        <v>85</v>
      </c>
      <c r="C15" s="193">
        <v>31</v>
      </c>
      <c r="D15" s="193" t="s">
        <v>169</v>
      </c>
      <c r="E15" s="192" t="e">
        <f t="shared" si="0"/>
        <v>#REF!</v>
      </c>
      <c r="F15" s="193">
        <v>3</v>
      </c>
      <c r="G15" s="107" t="s">
        <v>421</v>
      </c>
      <c r="H15" s="106" t="e">
        <f>#REF!/#REF!</f>
        <v>#REF!</v>
      </c>
      <c r="I15" s="49" t="s">
        <v>367</v>
      </c>
      <c r="J15" s="219">
        <v>296135</v>
      </c>
      <c r="K15" s="544"/>
      <c r="L15" s="601"/>
      <c r="M15" s="601"/>
      <c r="N15" s="535"/>
      <c r="O15" s="535"/>
      <c r="P15" s="46" t="s">
        <v>374</v>
      </c>
      <c r="Q15" s="127"/>
      <c r="R15" s="127"/>
      <c r="S15" s="127">
        <v>0.5</v>
      </c>
      <c r="T15" s="127">
        <v>0.5</v>
      </c>
      <c r="U15" s="133">
        <v>0.5</v>
      </c>
      <c r="V15" s="131">
        <v>0.5</v>
      </c>
      <c r="W15" s="44" t="s">
        <v>136</v>
      </c>
      <c r="X15" s="45" t="s">
        <v>137</v>
      </c>
      <c r="Y15" s="246"/>
    </row>
    <row r="16" spans="1:25" s="256" customFormat="1" ht="72">
      <c r="A16" s="194" t="s">
        <v>24</v>
      </c>
      <c r="B16" s="193" t="s">
        <v>85</v>
      </c>
      <c r="C16" s="193">
        <v>31</v>
      </c>
      <c r="D16" s="193" t="s">
        <v>169</v>
      </c>
      <c r="E16" s="192" t="e">
        <f t="shared" si="0"/>
        <v>#REF!</v>
      </c>
      <c r="F16" s="193">
        <v>3</v>
      </c>
      <c r="G16" s="107" t="s">
        <v>421</v>
      </c>
      <c r="H16" s="106" t="e">
        <f>#REF!/#REF!</f>
        <v>#REF!</v>
      </c>
      <c r="I16" s="49" t="s">
        <v>367</v>
      </c>
      <c r="J16" s="219">
        <v>296135</v>
      </c>
      <c r="K16" s="544"/>
      <c r="L16" s="601"/>
      <c r="M16" s="601"/>
      <c r="N16" s="535"/>
      <c r="O16" s="535"/>
      <c r="P16" s="46" t="s">
        <v>375</v>
      </c>
      <c r="Q16" s="127"/>
      <c r="R16" s="127">
        <v>0.2</v>
      </c>
      <c r="S16" s="127">
        <v>0.5</v>
      </c>
      <c r="T16" s="127">
        <v>0.5</v>
      </c>
      <c r="U16" s="133">
        <v>0.4</v>
      </c>
      <c r="V16" s="131">
        <f>40/50</f>
        <v>0.8</v>
      </c>
      <c r="W16" s="44" t="s">
        <v>136</v>
      </c>
      <c r="X16" s="45" t="s">
        <v>137</v>
      </c>
      <c r="Y16" s="246"/>
    </row>
    <row r="17" spans="1:25" s="256" customFormat="1" ht="72">
      <c r="A17" s="194" t="s">
        <v>24</v>
      </c>
      <c r="B17" s="193" t="s">
        <v>85</v>
      </c>
      <c r="C17" s="193">
        <v>31</v>
      </c>
      <c r="D17" s="193" t="s">
        <v>169</v>
      </c>
      <c r="E17" s="192" t="e">
        <f t="shared" si="0"/>
        <v>#REF!</v>
      </c>
      <c r="F17" s="193">
        <v>3</v>
      </c>
      <c r="G17" s="107" t="s">
        <v>421</v>
      </c>
      <c r="H17" s="106" t="e">
        <f>#REF!/#REF!</f>
        <v>#REF!</v>
      </c>
      <c r="I17" s="49" t="s">
        <v>367</v>
      </c>
      <c r="J17" s="219">
        <v>296135</v>
      </c>
      <c r="K17" s="544"/>
      <c r="L17" s="601"/>
      <c r="M17" s="601"/>
      <c r="N17" s="535"/>
      <c r="O17" s="535"/>
      <c r="P17" s="46" t="s">
        <v>377</v>
      </c>
      <c r="Q17" s="127"/>
      <c r="R17" s="127"/>
      <c r="S17" s="127">
        <v>0.5</v>
      </c>
      <c r="T17" s="127">
        <v>0.5</v>
      </c>
      <c r="U17" s="133">
        <v>0.5</v>
      </c>
      <c r="V17" s="131">
        <v>0.5</v>
      </c>
      <c r="W17" s="44" t="s">
        <v>136</v>
      </c>
      <c r="X17" s="45" t="s">
        <v>137</v>
      </c>
      <c r="Y17" s="246"/>
    </row>
    <row r="18" spans="1:25" s="256" customFormat="1" ht="72">
      <c r="A18" s="194" t="s">
        <v>24</v>
      </c>
      <c r="B18" s="193" t="s">
        <v>85</v>
      </c>
      <c r="C18" s="193">
        <v>31</v>
      </c>
      <c r="D18" s="193" t="s">
        <v>169</v>
      </c>
      <c r="E18" s="192" t="e">
        <f t="shared" si="0"/>
        <v>#REF!</v>
      </c>
      <c r="F18" s="193">
        <v>3</v>
      </c>
      <c r="G18" s="107" t="s">
        <v>421</v>
      </c>
      <c r="H18" s="106" t="e">
        <f>#REF!/#REF!</f>
        <v>#REF!</v>
      </c>
      <c r="I18" s="49" t="s">
        <v>367</v>
      </c>
      <c r="J18" s="219">
        <v>296135</v>
      </c>
      <c r="K18" s="544"/>
      <c r="L18" s="601"/>
      <c r="M18" s="601"/>
      <c r="N18" s="535"/>
      <c r="O18" s="535"/>
      <c r="P18" s="46" t="s">
        <v>379</v>
      </c>
      <c r="Q18" s="127"/>
      <c r="R18" s="127">
        <v>0.2</v>
      </c>
      <c r="S18" s="127">
        <v>0.5</v>
      </c>
      <c r="T18" s="127">
        <v>0.5</v>
      </c>
      <c r="U18" s="133">
        <v>0.5</v>
      </c>
      <c r="V18" s="131">
        <v>0.5</v>
      </c>
      <c r="W18" s="44" t="s">
        <v>136</v>
      </c>
      <c r="X18" s="45" t="s">
        <v>137</v>
      </c>
      <c r="Y18" s="246"/>
    </row>
    <row r="19" spans="1:25" s="256" customFormat="1" ht="72">
      <c r="A19" s="194" t="s">
        <v>24</v>
      </c>
      <c r="B19" s="193" t="s">
        <v>85</v>
      </c>
      <c r="C19" s="193">
        <v>31</v>
      </c>
      <c r="D19" s="193" t="s">
        <v>169</v>
      </c>
      <c r="E19" s="192" t="e">
        <f t="shared" si="0"/>
        <v>#REF!</v>
      </c>
      <c r="F19" s="193">
        <v>3</v>
      </c>
      <c r="G19" s="107" t="s">
        <v>421</v>
      </c>
      <c r="H19" s="106" t="e">
        <f>#REF!/#REF!</f>
        <v>#REF!</v>
      </c>
      <c r="I19" s="49" t="s">
        <v>367</v>
      </c>
      <c r="J19" s="219">
        <v>296135</v>
      </c>
      <c r="K19" s="544"/>
      <c r="L19" s="601"/>
      <c r="M19" s="601"/>
      <c r="N19" s="535"/>
      <c r="O19" s="535"/>
      <c r="P19" s="46" t="s">
        <v>380</v>
      </c>
      <c r="Q19" s="127"/>
      <c r="R19" s="127"/>
      <c r="S19" s="127">
        <v>0.5</v>
      </c>
      <c r="T19" s="127">
        <v>0.5</v>
      </c>
      <c r="U19" s="133">
        <v>0.5</v>
      </c>
      <c r="V19" s="131">
        <v>0.5</v>
      </c>
      <c r="W19" s="44" t="s">
        <v>136</v>
      </c>
      <c r="X19" s="45" t="s">
        <v>137</v>
      </c>
      <c r="Y19" s="246"/>
    </row>
    <row r="20" spans="1:25" s="256" customFormat="1" ht="72">
      <c r="A20" s="194" t="s">
        <v>24</v>
      </c>
      <c r="B20" s="193" t="s">
        <v>85</v>
      </c>
      <c r="C20" s="193">
        <v>31</v>
      </c>
      <c r="D20" s="193" t="s">
        <v>169</v>
      </c>
      <c r="E20" s="192" t="e">
        <f t="shared" si="0"/>
        <v>#REF!</v>
      </c>
      <c r="F20" s="193">
        <v>3</v>
      </c>
      <c r="G20" s="107" t="s">
        <v>421</v>
      </c>
      <c r="H20" s="106" t="e">
        <f>#REF!/#REF!</f>
        <v>#REF!</v>
      </c>
      <c r="I20" s="49" t="s">
        <v>367</v>
      </c>
      <c r="J20" s="219">
        <v>296135</v>
      </c>
      <c r="K20" s="544"/>
      <c r="L20" s="601"/>
      <c r="M20" s="601"/>
      <c r="N20" s="535"/>
      <c r="O20" s="535"/>
      <c r="P20" s="46" t="s">
        <v>604</v>
      </c>
      <c r="Q20" s="127"/>
      <c r="R20" s="127"/>
      <c r="S20" s="127">
        <v>0.5</v>
      </c>
      <c r="T20" s="127">
        <v>0.5</v>
      </c>
      <c r="U20" s="133">
        <v>0.4</v>
      </c>
      <c r="V20" s="131">
        <v>0.8</v>
      </c>
      <c r="W20" s="44" t="s">
        <v>136</v>
      </c>
      <c r="X20" s="45" t="s">
        <v>137</v>
      </c>
      <c r="Y20" s="246"/>
    </row>
    <row r="21" spans="1:25" s="256" customFormat="1" ht="72">
      <c r="A21" s="194" t="s">
        <v>24</v>
      </c>
      <c r="B21" s="193" t="s">
        <v>85</v>
      </c>
      <c r="C21" s="193">
        <v>31</v>
      </c>
      <c r="D21" s="193" t="s">
        <v>169</v>
      </c>
      <c r="E21" s="192" t="e">
        <f t="shared" si="0"/>
        <v>#REF!</v>
      </c>
      <c r="F21" s="193">
        <v>3</v>
      </c>
      <c r="G21" s="107" t="s">
        <v>421</v>
      </c>
      <c r="H21" s="106" t="e">
        <f>#REF!/#REF!</f>
        <v>#REF!</v>
      </c>
      <c r="I21" s="49" t="s">
        <v>367</v>
      </c>
      <c r="J21" s="219">
        <v>296135</v>
      </c>
      <c r="K21" s="544"/>
      <c r="L21" s="601"/>
      <c r="M21" s="601"/>
      <c r="N21" s="535"/>
      <c r="O21" s="535"/>
      <c r="P21" s="46" t="s">
        <v>381</v>
      </c>
      <c r="Q21" s="127"/>
      <c r="R21" s="127">
        <v>0.2</v>
      </c>
      <c r="S21" s="127">
        <v>0.5</v>
      </c>
      <c r="T21" s="127">
        <v>0.5</v>
      </c>
      <c r="U21" s="133">
        <v>0.4</v>
      </c>
      <c r="V21" s="131">
        <v>0.8</v>
      </c>
      <c r="W21" s="44" t="s">
        <v>136</v>
      </c>
      <c r="X21" s="45" t="s">
        <v>137</v>
      </c>
      <c r="Y21" s="246"/>
    </row>
    <row r="22" spans="1:25" s="256" customFormat="1" ht="72">
      <c r="A22" s="194" t="s">
        <v>24</v>
      </c>
      <c r="B22" s="193" t="s">
        <v>85</v>
      </c>
      <c r="C22" s="193">
        <v>31</v>
      </c>
      <c r="D22" s="193" t="s">
        <v>169</v>
      </c>
      <c r="E22" s="192" t="e">
        <f t="shared" si="0"/>
        <v>#REF!</v>
      </c>
      <c r="F22" s="193">
        <v>3</v>
      </c>
      <c r="G22" s="107" t="s">
        <v>421</v>
      </c>
      <c r="H22" s="106" t="e">
        <f>#REF!/#REF!</f>
        <v>#REF!</v>
      </c>
      <c r="I22" s="49" t="s">
        <v>367</v>
      </c>
      <c r="J22" s="219">
        <v>296135</v>
      </c>
      <c r="K22" s="544"/>
      <c r="L22" s="601"/>
      <c r="M22" s="601"/>
      <c r="N22" s="535"/>
      <c r="O22" s="535"/>
      <c r="P22" s="46" t="s">
        <v>382</v>
      </c>
      <c r="Q22" s="127"/>
      <c r="R22" s="127">
        <v>0.2</v>
      </c>
      <c r="S22" s="127">
        <v>0.5</v>
      </c>
      <c r="T22" s="127">
        <v>0.5</v>
      </c>
      <c r="U22" s="133">
        <v>0.4</v>
      </c>
      <c r="V22" s="131">
        <v>0.8</v>
      </c>
      <c r="W22" s="44" t="s">
        <v>136</v>
      </c>
      <c r="X22" s="45" t="s">
        <v>137</v>
      </c>
      <c r="Y22" s="246"/>
    </row>
    <row r="23" spans="1:25" s="256" customFormat="1" ht="84">
      <c r="A23" s="194" t="s">
        <v>24</v>
      </c>
      <c r="B23" s="193" t="s">
        <v>85</v>
      </c>
      <c r="C23" s="193">
        <v>31</v>
      </c>
      <c r="D23" s="193" t="s">
        <v>169</v>
      </c>
      <c r="E23" s="192" t="e">
        <f t="shared" si="0"/>
        <v>#REF!</v>
      </c>
      <c r="F23" s="193">
        <v>3</v>
      </c>
      <c r="G23" s="107" t="s">
        <v>421</v>
      </c>
      <c r="H23" s="106" t="e">
        <f>#REF!/#REF!</f>
        <v>#REF!</v>
      </c>
      <c r="I23" s="49" t="s">
        <v>367</v>
      </c>
      <c r="J23" s="219">
        <v>296135</v>
      </c>
      <c r="K23" s="545"/>
      <c r="L23" s="602"/>
      <c r="M23" s="602"/>
      <c r="N23" s="536"/>
      <c r="O23" s="536"/>
      <c r="P23" s="118" t="s">
        <v>605</v>
      </c>
      <c r="Q23" s="127"/>
      <c r="R23" s="127"/>
      <c r="S23" s="127">
        <v>0.5</v>
      </c>
      <c r="T23" s="127">
        <v>0.5</v>
      </c>
      <c r="U23" s="133">
        <v>0.5</v>
      </c>
      <c r="V23" s="131">
        <v>1</v>
      </c>
      <c r="W23" s="44" t="s">
        <v>136</v>
      </c>
      <c r="X23" s="45" t="s">
        <v>137</v>
      </c>
      <c r="Y23" s="246"/>
    </row>
    <row r="24" spans="1:25" s="256" customFormat="1" ht="108" customHeight="1">
      <c r="A24" s="615" t="s">
        <v>24</v>
      </c>
      <c r="B24" s="559" t="s">
        <v>85</v>
      </c>
      <c r="C24" s="559">
        <v>31</v>
      </c>
      <c r="D24" s="559" t="s">
        <v>169</v>
      </c>
      <c r="E24" s="611" t="e">
        <f>SUM(H24:H34)</f>
        <v>#REF!</v>
      </c>
      <c r="F24" s="559">
        <v>3</v>
      </c>
      <c r="G24" s="107" t="s">
        <v>421</v>
      </c>
      <c r="H24" s="106" t="e">
        <f>#REF!/#REF!</f>
        <v>#REF!</v>
      </c>
      <c r="I24" s="49" t="s">
        <v>367</v>
      </c>
      <c r="J24" s="219">
        <v>296135</v>
      </c>
      <c r="K24" s="559" t="s">
        <v>30</v>
      </c>
      <c r="L24" s="600">
        <v>0.05</v>
      </c>
      <c r="M24" s="600">
        <v>0.05</v>
      </c>
      <c r="N24" s="534">
        <v>0.1</v>
      </c>
      <c r="O24" s="534">
        <v>1</v>
      </c>
      <c r="P24" s="46" t="s">
        <v>392</v>
      </c>
      <c r="Q24" s="127"/>
      <c r="R24" s="127"/>
      <c r="S24" s="127">
        <v>0.5</v>
      </c>
      <c r="T24" s="127">
        <v>0.5</v>
      </c>
      <c r="U24" s="134">
        <v>0.5</v>
      </c>
      <c r="V24" s="131">
        <v>1</v>
      </c>
      <c r="W24" s="44" t="s">
        <v>138</v>
      </c>
      <c r="X24" s="50" t="s">
        <v>139</v>
      </c>
      <c r="Y24" s="246"/>
    </row>
    <row r="25" spans="1:25" s="256" customFormat="1" ht="72">
      <c r="A25" s="615"/>
      <c r="B25" s="559"/>
      <c r="C25" s="559"/>
      <c r="D25" s="559"/>
      <c r="E25" s="611"/>
      <c r="F25" s="559"/>
      <c r="G25" s="107" t="s">
        <v>421</v>
      </c>
      <c r="H25" s="106"/>
      <c r="I25" s="49" t="s">
        <v>367</v>
      </c>
      <c r="J25" s="219">
        <v>296135</v>
      </c>
      <c r="K25" s="559"/>
      <c r="L25" s="601"/>
      <c r="M25" s="601"/>
      <c r="N25" s="535"/>
      <c r="O25" s="535"/>
      <c r="P25" s="46" t="s">
        <v>393</v>
      </c>
      <c r="Q25" s="127"/>
      <c r="R25" s="127"/>
      <c r="S25" s="127">
        <v>0.5</v>
      </c>
      <c r="T25" s="127">
        <v>0.5</v>
      </c>
      <c r="U25" s="134">
        <v>0.5</v>
      </c>
      <c r="V25" s="131">
        <v>0.5</v>
      </c>
      <c r="W25" s="44" t="s">
        <v>138</v>
      </c>
      <c r="X25" s="50" t="s">
        <v>139</v>
      </c>
      <c r="Y25" s="246"/>
    </row>
    <row r="26" spans="1:25" s="256" customFormat="1" ht="72">
      <c r="A26" s="615"/>
      <c r="B26" s="559"/>
      <c r="C26" s="559"/>
      <c r="D26" s="559"/>
      <c r="E26" s="611"/>
      <c r="F26" s="559"/>
      <c r="G26" s="107" t="s">
        <v>421</v>
      </c>
      <c r="H26" s="106"/>
      <c r="I26" s="49" t="s">
        <v>367</v>
      </c>
      <c r="J26" s="219">
        <v>296135</v>
      </c>
      <c r="K26" s="559"/>
      <c r="L26" s="602"/>
      <c r="M26" s="602"/>
      <c r="N26" s="536"/>
      <c r="O26" s="536"/>
      <c r="P26" s="46" t="s">
        <v>394</v>
      </c>
      <c r="Q26" s="127"/>
      <c r="R26" s="127"/>
      <c r="S26" s="127">
        <v>0.5</v>
      </c>
      <c r="T26" s="127">
        <v>0.5</v>
      </c>
      <c r="U26" s="134">
        <v>0.5</v>
      </c>
      <c r="V26" s="131">
        <v>0.5</v>
      </c>
      <c r="W26" s="44" t="s">
        <v>138</v>
      </c>
      <c r="X26" s="50" t="s">
        <v>139</v>
      </c>
      <c r="Y26" s="246"/>
    </row>
    <row r="27" spans="1:25" s="256" customFormat="1" ht="87" customHeight="1">
      <c r="A27" s="615"/>
      <c r="B27" s="559"/>
      <c r="C27" s="559"/>
      <c r="D27" s="559"/>
      <c r="E27" s="559"/>
      <c r="F27" s="559"/>
      <c r="G27" s="107" t="s">
        <v>421</v>
      </c>
      <c r="H27" s="106" t="e">
        <f>#REF!/#REF!</f>
        <v>#REF!</v>
      </c>
      <c r="I27" s="49" t="s">
        <v>367</v>
      </c>
      <c r="J27" s="219">
        <v>296135</v>
      </c>
      <c r="K27" s="559" t="s">
        <v>134</v>
      </c>
      <c r="L27" s="636">
        <v>25</v>
      </c>
      <c r="M27" s="636">
        <v>25</v>
      </c>
      <c r="N27" s="603">
        <v>50</v>
      </c>
      <c r="O27" s="534">
        <v>1</v>
      </c>
      <c r="P27" s="49" t="s">
        <v>419</v>
      </c>
      <c r="Q27" s="34"/>
      <c r="R27" s="34"/>
      <c r="S27" s="127">
        <v>0.5</v>
      </c>
      <c r="T27" s="127">
        <v>0.5</v>
      </c>
      <c r="U27" s="134">
        <v>0.4</v>
      </c>
      <c r="V27" s="131">
        <v>0.8</v>
      </c>
      <c r="W27" s="52" t="s">
        <v>487</v>
      </c>
      <c r="X27" s="193" t="s">
        <v>139</v>
      </c>
      <c r="Y27" s="246"/>
    </row>
    <row r="28" spans="1:25" s="256" customFormat="1" ht="120.75" customHeight="1">
      <c r="A28" s="615"/>
      <c r="B28" s="559"/>
      <c r="C28" s="559"/>
      <c r="D28" s="559"/>
      <c r="E28" s="559"/>
      <c r="F28" s="559"/>
      <c r="G28" s="107" t="s">
        <v>421</v>
      </c>
      <c r="H28" s="106"/>
      <c r="I28" s="49" t="s">
        <v>367</v>
      </c>
      <c r="J28" s="219">
        <v>296135</v>
      </c>
      <c r="K28" s="559"/>
      <c r="L28" s="636"/>
      <c r="M28" s="636"/>
      <c r="N28" s="603"/>
      <c r="O28" s="535"/>
      <c r="P28" s="49" t="s">
        <v>384</v>
      </c>
      <c r="Q28" s="34"/>
      <c r="R28" s="34"/>
      <c r="S28" s="127">
        <v>0.5</v>
      </c>
      <c r="T28" s="127">
        <v>0.5</v>
      </c>
      <c r="U28" s="134">
        <v>0.5</v>
      </c>
      <c r="V28" s="131">
        <v>0.5</v>
      </c>
      <c r="W28" s="52" t="s">
        <v>487</v>
      </c>
      <c r="X28" s="193" t="s">
        <v>139</v>
      </c>
      <c r="Y28" s="246"/>
    </row>
    <row r="29" spans="1:25" s="256" customFormat="1" ht="71.25" customHeight="1">
      <c r="A29" s="615"/>
      <c r="B29" s="559"/>
      <c r="C29" s="559"/>
      <c r="D29" s="559"/>
      <c r="E29" s="559"/>
      <c r="F29" s="559"/>
      <c r="G29" s="107" t="s">
        <v>421</v>
      </c>
      <c r="H29" s="106"/>
      <c r="I29" s="49" t="s">
        <v>367</v>
      </c>
      <c r="J29" s="219">
        <v>296135</v>
      </c>
      <c r="K29" s="559"/>
      <c r="L29" s="636"/>
      <c r="M29" s="636"/>
      <c r="N29" s="603"/>
      <c r="O29" s="535"/>
      <c r="P29" s="49" t="s">
        <v>385</v>
      </c>
      <c r="Q29" s="34"/>
      <c r="R29" s="34"/>
      <c r="S29" s="127">
        <v>0.5</v>
      </c>
      <c r="T29" s="127">
        <v>0.5</v>
      </c>
      <c r="U29" s="134">
        <v>0</v>
      </c>
      <c r="V29" s="131">
        <v>0</v>
      </c>
      <c r="W29" s="52" t="s">
        <v>487</v>
      </c>
      <c r="X29" s="193" t="s">
        <v>139</v>
      </c>
      <c r="Y29" s="246"/>
    </row>
    <row r="30" spans="1:25" s="256" customFormat="1" ht="42" customHeight="1">
      <c r="A30" s="615"/>
      <c r="B30" s="559"/>
      <c r="C30" s="559"/>
      <c r="D30" s="559"/>
      <c r="E30" s="559"/>
      <c r="F30" s="559"/>
      <c r="G30" s="107" t="s">
        <v>421</v>
      </c>
      <c r="H30" s="106"/>
      <c r="I30" s="49" t="s">
        <v>367</v>
      </c>
      <c r="J30" s="219">
        <v>296135</v>
      </c>
      <c r="K30" s="559"/>
      <c r="L30" s="636"/>
      <c r="M30" s="636"/>
      <c r="N30" s="603"/>
      <c r="O30" s="535"/>
      <c r="P30" s="47" t="s">
        <v>395</v>
      </c>
      <c r="Q30" s="34"/>
      <c r="R30" s="34"/>
      <c r="S30" s="127">
        <v>0.5</v>
      </c>
      <c r="T30" s="127">
        <v>0.5</v>
      </c>
      <c r="U30" s="134">
        <v>0</v>
      </c>
      <c r="V30" s="131">
        <v>0</v>
      </c>
      <c r="W30" s="52" t="s">
        <v>487</v>
      </c>
      <c r="X30" s="193" t="s">
        <v>139</v>
      </c>
      <c r="Y30" s="246"/>
    </row>
    <row r="31" spans="1:25" s="256" customFormat="1" ht="51.75" customHeight="1">
      <c r="A31" s="615"/>
      <c r="B31" s="559"/>
      <c r="C31" s="559"/>
      <c r="D31" s="559"/>
      <c r="E31" s="559"/>
      <c r="F31" s="559"/>
      <c r="G31" s="107" t="s">
        <v>421</v>
      </c>
      <c r="H31" s="106"/>
      <c r="I31" s="49" t="s">
        <v>367</v>
      </c>
      <c r="J31" s="219">
        <v>296135</v>
      </c>
      <c r="K31" s="559"/>
      <c r="L31" s="636"/>
      <c r="M31" s="636"/>
      <c r="N31" s="603"/>
      <c r="O31" s="535"/>
      <c r="P31" s="49" t="s">
        <v>386</v>
      </c>
      <c r="Q31" s="34"/>
      <c r="R31" s="34"/>
      <c r="S31" s="127">
        <v>0.5</v>
      </c>
      <c r="T31" s="127">
        <v>0.5</v>
      </c>
      <c r="U31" s="134">
        <v>0.5</v>
      </c>
      <c r="V31" s="131">
        <v>0.5</v>
      </c>
      <c r="W31" s="52" t="s">
        <v>487</v>
      </c>
      <c r="X31" s="193" t="s">
        <v>139</v>
      </c>
      <c r="Y31" s="246"/>
    </row>
    <row r="32" spans="1:25" s="256" customFormat="1" ht="72">
      <c r="A32" s="615"/>
      <c r="B32" s="559"/>
      <c r="C32" s="559"/>
      <c r="D32" s="559"/>
      <c r="E32" s="559"/>
      <c r="F32" s="559"/>
      <c r="G32" s="107" t="s">
        <v>421</v>
      </c>
      <c r="H32" s="106"/>
      <c r="I32" s="49" t="s">
        <v>367</v>
      </c>
      <c r="J32" s="219">
        <v>296135</v>
      </c>
      <c r="K32" s="559"/>
      <c r="L32" s="636"/>
      <c r="M32" s="636"/>
      <c r="N32" s="603"/>
      <c r="O32" s="535"/>
      <c r="P32" s="49" t="s">
        <v>396</v>
      </c>
      <c r="Q32" s="127"/>
      <c r="R32" s="127"/>
      <c r="S32" s="127">
        <v>0.5</v>
      </c>
      <c r="T32" s="127">
        <v>0.5</v>
      </c>
      <c r="U32" s="134">
        <v>0.32</v>
      </c>
      <c r="V32" s="131">
        <v>0.64</v>
      </c>
      <c r="W32" s="52" t="s">
        <v>476</v>
      </c>
      <c r="X32" s="193" t="s">
        <v>477</v>
      </c>
      <c r="Y32" s="246"/>
    </row>
    <row r="33" spans="1:25" s="256" customFormat="1" ht="72">
      <c r="A33" s="615"/>
      <c r="B33" s="559"/>
      <c r="C33" s="559"/>
      <c r="D33" s="559"/>
      <c r="E33" s="559"/>
      <c r="F33" s="559"/>
      <c r="G33" s="107" t="s">
        <v>421</v>
      </c>
      <c r="H33" s="106"/>
      <c r="I33" s="49" t="s">
        <v>367</v>
      </c>
      <c r="J33" s="219">
        <v>296135</v>
      </c>
      <c r="K33" s="559"/>
      <c r="L33" s="636"/>
      <c r="M33" s="636"/>
      <c r="N33" s="603"/>
      <c r="O33" s="536"/>
      <c r="P33" s="49" t="s">
        <v>387</v>
      </c>
      <c r="Q33" s="34"/>
      <c r="R33" s="34"/>
      <c r="S33" s="127">
        <v>0.5</v>
      </c>
      <c r="T33" s="127">
        <v>0.5</v>
      </c>
      <c r="U33" s="134">
        <v>0.5</v>
      </c>
      <c r="V33" s="131">
        <v>0.5</v>
      </c>
      <c r="W33" s="52" t="s">
        <v>487</v>
      </c>
      <c r="X33" s="193" t="s">
        <v>139</v>
      </c>
      <c r="Y33" s="246"/>
    </row>
    <row r="34" spans="1:25" s="256" customFormat="1" ht="156">
      <c r="A34" s="615"/>
      <c r="B34" s="559"/>
      <c r="C34" s="559"/>
      <c r="D34" s="559"/>
      <c r="E34" s="559"/>
      <c r="F34" s="559"/>
      <c r="G34" s="107" t="s">
        <v>421</v>
      </c>
      <c r="H34" s="106" t="e">
        <f>#REF!/#REF!</f>
        <v>#REF!</v>
      </c>
      <c r="I34" s="49" t="s">
        <v>367</v>
      </c>
      <c r="J34" s="219">
        <v>296135</v>
      </c>
      <c r="K34" s="193" t="s">
        <v>135</v>
      </c>
      <c r="L34" s="127">
        <v>0.07</v>
      </c>
      <c r="M34" s="127">
        <v>0.08</v>
      </c>
      <c r="N34" s="131">
        <v>0</v>
      </c>
      <c r="O34" s="131">
        <v>0</v>
      </c>
      <c r="P34" s="219" t="s">
        <v>388</v>
      </c>
      <c r="Q34" s="53">
        <v>50</v>
      </c>
      <c r="R34" s="33"/>
      <c r="S34" s="34">
        <v>0.5</v>
      </c>
      <c r="T34" s="127">
        <v>0.5</v>
      </c>
      <c r="U34" s="134">
        <v>0</v>
      </c>
      <c r="V34" s="131">
        <v>0</v>
      </c>
      <c r="W34" s="44" t="s">
        <v>141</v>
      </c>
      <c r="X34" s="45" t="s">
        <v>142</v>
      </c>
      <c r="Y34" s="246"/>
    </row>
    <row r="35" spans="1:25" s="256" customFormat="1" ht="72">
      <c r="A35" s="194" t="s">
        <v>24</v>
      </c>
      <c r="B35" s="193" t="s">
        <v>85</v>
      </c>
      <c r="C35" s="193">
        <v>31</v>
      </c>
      <c r="D35" s="193" t="s">
        <v>169</v>
      </c>
      <c r="E35" s="192" t="e">
        <f>SUM(H35)</f>
        <v>#REF!</v>
      </c>
      <c r="F35" s="193">
        <v>3</v>
      </c>
      <c r="G35" s="107" t="s">
        <v>421</v>
      </c>
      <c r="H35" s="106" t="e">
        <f>#REF!/#REF!</f>
        <v>#REF!</v>
      </c>
      <c r="I35" s="49" t="s">
        <v>367</v>
      </c>
      <c r="J35" s="219">
        <v>296135</v>
      </c>
      <c r="K35" s="543" t="s">
        <v>31</v>
      </c>
      <c r="L35" s="554">
        <v>3.9</v>
      </c>
      <c r="M35" s="554">
        <v>3.9</v>
      </c>
      <c r="N35" s="596">
        <v>0.022</v>
      </c>
      <c r="O35" s="534">
        <v>0</v>
      </c>
      <c r="P35" s="219" t="s">
        <v>389</v>
      </c>
      <c r="Q35" s="53">
        <v>52.399163</v>
      </c>
      <c r="R35" s="193"/>
      <c r="S35" s="127">
        <v>0.5</v>
      </c>
      <c r="T35" s="127">
        <v>0.5</v>
      </c>
      <c r="U35" s="134">
        <v>0.5</v>
      </c>
      <c r="V35" s="131">
        <v>0.5</v>
      </c>
      <c r="W35" s="44" t="s">
        <v>141</v>
      </c>
      <c r="X35" s="45" t="s">
        <v>142</v>
      </c>
      <c r="Y35" s="246"/>
    </row>
    <row r="36" spans="1:25" s="256" customFormat="1" ht="92.25" customHeight="1">
      <c r="A36" s="194" t="s">
        <v>24</v>
      </c>
      <c r="B36" s="193" t="s">
        <v>85</v>
      </c>
      <c r="C36" s="193">
        <v>31</v>
      </c>
      <c r="D36" s="193" t="s">
        <v>169</v>
      </c>
      <c r="E36" s="192" t="e">
        <f>SUM(H36)</f>
        <v>#REF!</v>
      </c>
      <c r="F36" s="193">
        <v>3</v>
      </c>
      <c r="G36" s="107" t="s">
        <v>421</v>
      </c>
      <c r="H36" s="106" t="e">
        <f>#REF!/#REF!</f>
        <v>#REF!</v>
      </c>
      <c r="I36" s="49" t="s">
        <v>367</v>
      </c>
      <c r="J36" s="219">
        <v>296135</v>
      </c>
      <c r="K36" s="544"/>
      <c r="L36" s="555"/>
      <c r="M36" s="555"/>
      <c r="N36" s="597"/>
      <c r="O36" s="535"/>
      <c r="P36" s="219" t="s">
        <v>390</v>
      </c>
      <c r="Q36" s="53">
        <v>45</v>
      </c>
      <c r="R36" s="193"/>
      <c r="S36" s="127">
        <v>0.5</v>
      </c>
      <c r="T36" s="127">
        <v>0.5</v>
      </c>
      <c r="U36" s="134">
        <v>0.5</v>
      </c>
      <c r="V36" s="131">
        <v>0.5</v>
      </c>
      <c r="W36" s="44" t="s">
        <v>141</v>
      </c>
      <c r="X36" s="45" t="s">
        <v>142</v>
      </c>
      <c r="Y36" s="246"/>
    </row>
    <row r="37" spans="1:25" s="256" customFormat="1" ht="92.25" customHeight="1">
      <c r="A37" s="194" t="s">
        <v>24</v>
      </c>
      <c r="B37" s="193" t="s">
        <v>85</v>
      </c>
      <c r="C37" s="193">
        <v>31</v>
      </c>
      <c r="D37" s="193" t="s">
        <v>169</v>
      </c>
      <c r="E37" s="192" t="e">
        <f>SUM(H37)</f>
        <v>#REF!</v>
      </c>
      <c r="F37" s="193">
        <v>3</v>
      </c>
      <c r="G37" s="107" t="s">
        <v>421</v>
      </c>
      <c r="H37" s="106" t="e">
        <f>#REF!/#REF!</f>
        <v>#REF!</v>
      </c>
      <c r="I37" s="49" t="s">
        <v>367</v>
      </c>
      <c r="J37" s="219">
        <v>296135</v>
      </c>
      <c r="K37" s="544"/>
      <c r="L37" s="555"/>
      <c r="M37" s="555"/>
      <c r="N37" s="597"/>
      <c r="O37" s="535"/>
      <c r="P37" s="219" t="s">
        <v>606</v>
      </c>
      <c r="Q37" s="53"/>
      <c r="R37" s="193"/>
      <c r="S37" s="127">
        <v>0.5</v>
      </c>
      <c r="T37" s="127">
        <v>0.5</v>
      </c>
      <c r="U37" s="134">
        <v>0.5</v>
      </c>
      <c r="V37" s="131">
        <v>0.5</v>
      </c>
      <c r="W37" s="44" t="s">
        <v>141</v>
      </c>
      <c r="X37" s="45" t="s">
        <v>142</v>
      </c>
      <c r="Y37" s="246"/>
    </row>
    <row r="38" spans="1:25" s="256" customFormat="1" ht="72">
      <c r="A38" s="194" t="s">
        <v>24</v>
      </c>
      <c r="B38" s="193" t="s">
        <v>85</v>
      </c>
      <c r="C38" s="193">
        <v>31</v>
      </c>
      <c r="D38" s="193" t="s">
        <v>169</v>
      </c>
      <c r="E38" s="192" t="e">
        <f>SUM(H38)</f>
        <v>#REF!</v>
      </c>
      <c r="F38" s="193">
        <v>3</v>
      </c>
      <c r="G38" s="193" t="s">
        <v>145</v>
      </c>
      <c r="H38" s="106" t="e">
        <f>#REF!/#REF!</f>
        <v>#REF!</v>
      </c>
      <c r="I38" s="49" t="s">
        <v>367</v>
      </c>
      <c r="J38" s="219">
        <v>296135</v>
      </c>
      <c r="K38" s="545"/>
      <c r="L38" s="604"/>
      <c r="M38" s="604"/>
      <c r="N38" s="598"/>
      <c r="O38" s="536"/>
      <c r="P38" s="219" t="s">
        <v>391</v>
      </c>
      <c r="Q38" s="53">
        <v>65</v>
      </c>
      <c r="R38" s="193"/>
      <c r="S38" s="127">
        <v>0.5</v>
      </c>
      <c r="T38" s="127">
        <v>0.5</v>
      </c>
      <c r="U38" s="134">
        <v>0.1</v>
      </c>
      <c r="V38" s="131">
        <v>0.1</v>
      </c>
      <c r="W38" s="44" t="s">
        <v>141</v>
      </c>
      <c r="X38" s="45" t="s">
        <v>142</v>
      </c>
      <c r="Y38" s="246"/>
    </row>
    <row r="39" spans="1:25" s="256" customFormat="1" ht="84">
      <c r="A39" s="194" t="s">
        <v>24</v>
      </c>
      <c r="B39" s="193" t="s">
        <v>85</v>
      </c>
      <c r="C39" s="193">
        <v>31</v>
      </c>
      <c r="D39" s="193" t="s">
        <v>169</v>
      </c>
      <c r="E39" s="192" t="e">
        <f>SUM(H39)</f>
        <v>#REF!</v>
      </c>
      <c r="F39" s="193">
        <v>3</v>
      </c>
      <c r="G39" s="63" t="s">
        <v>133</v>
      </c>
      <c r="H39" s="106" t="e">
        <f>#REF!/#REF!</f>
        <v>#REF!</v>
      </c>
      <c r="I39" s="49" t="s">
        <v>367</v>
      </c>
      <c r="J39" s="219">
        <v>296135</v>
      </c>
      <c r="K39" s="193" t="s">
        <v>32</v>
      </c>
      <c r="L39" s="219">
        <v>0</v>
      </c>
      <c r="M39" s="219">
        <v>0</v>
      </c>
      <c r="N39" s="525">
        <v>4521</v>
      </c>
      <c r="O39" s="131">
        <v>1</v>
      </c>
      <c r="P39" s="46" t="s">
        <v>383</v>
      </c>
      <c r="Q39" s="127"/>
      <c r="R39" s="127"/>
      <c r="S39" s="127">
        <v>0.5</v>
      </c>
      <c r="T39" s="127">
        <v>0.5</v>
      </c>
      <c r="U39" s="134">
        <v>0.5</v>
      </c>
      <c r="V39" s="131">
        <v>0.5</v>
      </c>
      <c r="W39" s="44" t="s">
        <v>136</v>
      </c>
      <c r="X39" s="45" t="s">
        <v>137</v>
      </c>
      <c r="Y39" s="246"/>
    </row>
    <row r="40" spans="1:25" s="256" customFormat="1" ht="84">
      <c r="A40" s="194"/>
      <c r="B40" s="193"/>
      <c r="C40" s="193"/>
      <c r="D40" s="193"/>
      <c r="E40" s="192"/>
      <c r="F40" s="543">
        <v>3</v>
      </c>
      <c r="G40" s="632" t="s">
        <v>421</v>
      </c>
      <c r="H40" s="106"/>
      <c r="I40" s="632" t="s">
        <v>420</v>
      </c>
      <c r="J40" s="632" t="s">
        <v>422</v>
      </c>
      <c r="K40" s="543" t="s">
        <v>33</v>
      </c>
      <c r="L40" s="543">
        <v>7</v>
      </c>
      <c r="M40" s="543">
        <v>8</v>
      </c>
      <c r="N40" s="637">
        <v>57</v>
      </c>
      <c r="O40" s="534">
        <v>1</v>
      </c>
      <c r="P40" s="143" t="s">
        <v>607</v>
      </c>
      <c r="Q40" s="127"/>
      <c r="R40" s="127"/>
      <c r="S40" s="127">
        <v>0.5</v>
      </c>
      <c r="T40" s="127">
        <v>0.5</v>
      </c>
      <c r="U40" s="131">
        <v>0</v>
      </c>
      <c r="V40" s="131">
        <v>0</v>
      </c>
      <c r="W40" s="52" t="s">
        <v>491</v>
      </c>
      <c r="X40" s="193" t="s">
        <v>492</v>
      </c>
      <c r="Y40" s="246"/>
    </row>
    <row r="41" spans="1:25" s="256" customFormat="1" ht="96" customHeight="1">
      <c r="A41" s="194" t="s">
        <v>213</v>
      </c>
      <c r="B41" s="193" t="s">
        <v>86</v>
      </c>
      <c r="C41" s="193">
        <v>32</v>
      </c>
      <c r="D41" s="193" t="s">
        <v>169</v>
      </c>
      <c r="E41" s="611"/>
      <c r="F41" s="545"/>
      <c r="G41" s="633"/>
      <c r="H41" s="106"/>
      <c r="I41" s="633"/>
      <c r="J41" s="633"/>
      <c r="K41" s="544"/>
      <c r="L41" s="544"/>
      <c r="M41" s="544"/>
      <c r="N41" s="638"/>
      <c r="O41" s="535"/>
      <c r="P41" s="108" t="s">
        <v>397</v>
      </c>
      <c r="Q41" s="34"/>
      <c r="R41" s="127">
        <v>0.2</v>
      </c>
      <c r="S41" s="127">
        <v>0.4</v>
      </c>
      <c r="T41" s="127">
        <v>0.4</v>
      </c>
      <c r="U41" s="134">
        <v>0.4</v>
      </c>
      <c r="V41" s="131">
        <v>1</v>
      </c>
      <c r="W41" s="219" t="s">
        <v>493</v>
      </c>
      <c r="X41" s="193" t="s">
        <v>494</v>
      </c>
      <c r="Y41" s="246"/>
    </row>
    <row r="42" spans="1:25" s="256" customFormat="1" ht="72">
      <c r="A42" s="194" t="s">
        <v>213</v>
      </c>
      <c r="B42" s="193" t="s">
        <v>86</v>
      </c>
      <c r="C42" s="193">
        <v>32</v>
      </c>
      <c r="D42" s="193" t="s">
        <v>169</v>
      </c>
      <c r="E42" s="611"/>
      <c r="F42" s="193">
        <v>3</v>
      </c>
      <c r="G42" s="107" t="s">
        <v>421</v>
      </c>
      <c r="H42" s="106"/>
      <c r="I42" s="219" t="s">
        <v>420</v>
      </c>
      <c r="J42" s="219" t="s">
        <v>422</v>
      </c>
      <c r="K42" s="544"/>
      <c r="L42" s="544"/>
      <c r="M42" s="544"/>
      <c r="N42" s="638"/>
      <c r="O42" s="535"/>
      <c r="P42" s="108" t="s">
        <v>398</v>
      </c>
      <c r="Q42" s="34"/>
      <c r="R42" s="34"/>
      <c r="S42" s="127">
        <v>0.5</v>
      </c>
      <c r="T42" s="127">
        <v>0.5</v>
      </c>
      <c r="U42" s="135">
        <v>0.3</v>
      </c>
      <c r="V42" s="131">
        <f>30/50</f>
        <v>0.6</v>
      </c>
      <c r="W42" s="219" t="s">
        <v>475</v>
      </c>
      <c r="X42" s="219" t="s">
        <v>140</v>
      </c>
      <c r="Y42" s="246"/>
    </row>
    <row r="43" spans="1:25" s="256" customFormat="1" ht="72">
      <c r="A43" s="194" t="s">
        <v>213</v>
      </c>
      <c r="B43" s="193" t="s">
        <v>86</v>
      </c>
      <c r="C43" s="193">
        <v>31</v>
      </c>
      <c r="D43" s="193" t="s">
        <v>169</v>
      </c>
      <c r="E43" s="611"/>
      <c r="F43" s="193">
        <v>3</v>
      </c>
      <c r="G43" s="107" t="s">
        <v>421</v>
      </c>
      <c r="H43" s="106"/>
      <c r="I43" s="219" t="s">
        <v>420</v>
      </c>
      <c r="J43" s="219" t="s">
        <v>422</v>
      </c>
      <c r="K43" s="544"/>
      <c r="L43" s="544"/>
      <c r="M43" s="544"/>
      <c r="N43" s="638"/>
      <c r="O43" s="535"/>
      <c r="P43" s="108" t="s">
        <v>399</v>
      </c>
      <c r="Q43" s="34"/>
      <c r="R43" s="127">
        <v>0.2</v>
      </c>
      <c r="S43" s="127">
        <v>0.4</v>
      </c>
      <c r="T43" s="127">
        <v>0.4</v>
      </c>
      <c r="U43" s="135">
        <v>0.4</v>
      </c>
      <c r="V43" s="131">
        <v>1</v>
      </c>
      <c r="W43" s="219" t="s">
        <v>493</v>
      </c>
      <c r="X43" s="193" t="s">
        <v>494</v>
      </c>
      <c r="Y43" s="246"/>
    </row>
    <row r="44" spans="1:25" s="256" customFormat="1" ht="72">
      <c r="A44" s="194" t="s">
        <v>213</v>
      </c>
      <c r="B44" s="193" t="s">
        <v>86</v>
      </c>
      <c r="C44" s="193">
        <v>31</v>
      </c>
      <c r="D44" s="193" t="s">
        <v>169</v>
      </c>
      <c r="E44" s="611"/>
      <c r="F44" s="193">
        <v>3</v>
      </c>
      <c r="G44" s="107" t="s">
        <v>421</v>
      </c>
      <c r="H44" s="106"/>
      <c r="I44" s="219" t="s">
        <v>420</v>
      </c>
      <c r="J44" s="219" t="s">
        <v>422</v>
      </c>
      <c r="K44" s="545"/>
      <c r="L44" s="545"/>
      <c r="M44" s="545"/>
      <c r="N44" s="639"/>
      <c r="O44" s="536"/>
      <c r="P44" s="108" t="s">
        <v>400</v>
      </c>
      <c r="Q44" s="34"/>
      <c r="R44" s="34"/>
      <c r="S44" s="34">
        <v>0.5</v>
      </c>
      <c r="T44" s="34">
        <v>0.5</v>
      </c>
      <c r="U44" s="135">
        <v>0.5</v>
      </c>
      <c r="V44" s="131">
        <v>0.5</v>
      </c>
      <c r="W44" s="219" t="s">
        <v>491</v>
      </c>
      <c r="X44" s="193" t="s">
        <v>492</v>
      </c>
      <c r="Y44" s="246"/>
    </row>
    <row r="45" spans="1:25" s="256" customFormat="1" ht="120" customHeight="1">
      <c r="A45" s="194" t="s">
        <v>24</v>
      </c>
      <c r="B45" s="193" t="s">
        <v>86</v>
      </c>
      <c r="C45" s="193">
        <v>31</v>
      </c>
      <c r="D45" s="193" t="s">
        <v>169</v>
      </c>
      <c r="E45" s="559"/>
      <c r="F45" s="193">
        <v>3</v>
      </c>
      <c r="G45" s="193" t="s">
        <v>423</v>
      </c>
      <c r="H45" s="106" t="e">
        <f>#REF!/#REF!</f>
        <v>#REF!</v>
      </c>
      <c r="I45" s="219" t="s">
        <v>420</v>
      </c>
      <c r="J45" s="219" t="s">
        <v>422</v>
      </c>
      <c r="K45" s="543" t="s">
        <v>34</v>
      </c>
      <c r="L45" s="547">
        <v>0.06</v>
      </c>
      <c r="M45" s="547">
        <v>0.07</v>
      </c>
      <c r="N45" s="534">
        <v>0.13</v>
      </c>
      <c r="O45" s="534">
        <v>1</v>
      </c>
      <c r="P45" s="108" t="s">
        <v>401</v>
      </c>
      <c r="Q45" s="34"/>
      <c r="R45" s="34"/>
      <c r="S45" s="127">
        <v>0.5</v>
      </c>
      <c r="T45" s="127">
        <v>0.5</v>
      </c>
      <c r="U45" s="133">
        <v>0.4</v>
      </c>
      <c r="V45" s="131">
        <v>0.8</v>
      </c>
      <c r="W45" s="219" t="s">
        <v>476</v>
      </c>
      <c r="X45" s="193" t="s">
        <v>477</v>
      </c>
      <c r="Y45" s="246"/>
    </row>
    <row r="46" spans="1:25" s="256" customFormat="1" ht="72">
      <c r="A46" s="194" t="s">
        <v>24</v>
      </c>
      <c r="B46" s="193" t="s">
        <v>86</v>
      </c>
      <c r="C46" s="193">
        <v>31</v>
      </c>
      <c r="D46" s="193" t="s">
        <v>169</v>
      </c>
      <c r="E46" s="559"/>
      <c r="F46" s="193">
        <v>3</v>
      </c>
      <c r="G46" s="193" t="s">
        <v>423</v>
      </c>
      <c r="H46" s="106"/>
      <c r="I46" s="219" t="s">
        <v>420</v>
      </c>
      <c r="J46" s="219" t="s">
        <v>422</v>
      </c>
      <c r="K46" s="544"/>
      <c r="L46" s="548"/>
      <c r="M46" s="548"/>
      <c r="N46" s="535"/>
      <c r="O46" s="535"/>
      <c r="P46" s="108" t="s">
        <v>402</v>
      </c>
      <c r="Q46" s="34"/>
      <c r="R46" s="127">
        <v>0.2</v>
      </c>
      <c r="S46" s="127">
        <v>0.4</v>
      </c>
      <c r="T46" s="127">
        <v>0.4</v>
      </c>
      <c r="U46" s="133">
        <v>0.4</v>
      </c>
      <c r="V46" s="131">
        <v>1</v>
      </c>
      <c r="W46" s="219" t="s">
        <v>475</v>
      </c>
      <c r="X46" s="219" t="s">
        <v>140</v>
      </c>
      <c r="Y46" s="246"/>
    </row>
    <row r="47" spans="1:25" s="256" customFormat="1" ht="72">
      <c r="A47" s="194" t="s">
        <v>24</v>
      </c>
      <c r="B47" s="193" t="s">
        <v>86</v>
      </c>
      <c r="C47" s="193">
        <v>31</v>
      </c>
      <c r="D47" s="193" t="s">
        <v>169</v>
      </c>
      <c r="E47" s="559"/>
      <c r="F47" s="193">
        <v>3</v>
      </c>
      <c r="G47" s="193" t="s">
        <v>423</v>
      </c>
      <c r="H47" s="106"/>
      <c r="I47" s="219" t="s">
        <v>420</v>
      </c>
      <c r="J47" s="219" t="s">
        <v>422</v>
      </c>
      <c r="K47" s="544"/>
      <c r="L47" s="548"/>
      <c r="M47" s="548"/>
      <c r="N47" s="535"/>
      <c r="O47" s="535"/>
      <c r="P47" s="108" t="s">
        <v>403</v>
      </c>
      <c r="Q47" s="34"/>
      <c r="R47" s="34"/>
      <c r="S47" s="127">
        <v>0.5</v>
      </c>
      <c r="T47" s="127">
        <v>0.5</v>
      </c>
      <c r="U47" s="134">
        <v>0.5</v>
      </c>
      <c r="V47" s="131">
        <v>0.5</v>
      </c>
      <c r="W47" s="219" t="s">
        <v>481</v>
      </c>
      <c r="X47" s="193" t="s">
        <v>479</v>
      </c>
      <c r="Y47" s="246"/>
    </row>
    <row r="48" spans="1:25" s="256" customFormat="1" ht="72">
      <c r="A48" s="194" t="s">
        <v>213</v>
      </c>
      <c r="B48" s="193" t="s">
        <v>86</v>
      </c>
      <c r="C48" s="193">
        <v>32</v>
      </c>
      <c r="D48" s="193" t="s">
        <v>169</v>
      </c>
      <c r="E48" s="559"/>
      <c r="F48" s="193">
        <v>3</v>
      </c>
      <c r="G48" s="193" t="s">
        <v>423</v>
      </c>
      <c r="H48" s="106"/>
      <c r="I48" s="219" t="s">
        <v>420</v>
      </c>
      <c r="J48" s="219" t="s">
        <v>422</v>
      </c>
      <c r="K48" s="544"/>
      <c r="L48" s="548"/>
      <c r="M48" s="548"/>
      <c r="N48" s="535"/>
      <c r="O48" s="535"/>
      <c r="P48" s="145" t="s">
        <v>608</v>
      </c>
      <c r="Q48" s="127">
        <v>0.25</v>
      </c>
      <c r="R48" s="127">
        <v>0.25</v>
      </c>
      <c r="S48" s="127">
        <v>0.25</v>
      </c>
      <c r="T48" s="127">
        <v>0.25</v>
      </c>
      <c r="U48" s="131">
        <v>0.2</v>
      </c>
      <c r="V48" s="131">
        <f>20/50</f>
        <v>0.4</v>
      </c>
      <c r="W48" s="52" t="s">
        <v>476</v>
      </c>
      <c r="X48" s="193" t="s">
        <v>477</v>
      </c>
      <c r="Y48" s="246"/>
    </row>
    <row r="49" spans="1:25" s="256" customFormat="1" ht="51.75" customHeight="1" thickBot="1">
      <c r="A49" s="194"/>
      <c r="B49" s="193" t="s">
        <v>86</v>
      </c>
      <c r="C49" s="193">
        <v>31</v>
      </c>
      <c r="D49" s="193" t="s">
        <v>169</v>
      </c>
      <c r="E49" s="559"/>
      <c r="F49" s="193">
        <v>3</v>
      </c>
      <c r="G49" s="193" t="s">
        <v>423</v>
      </c>
      <c r="H49" s="106"/>
      <c r="I49" s="49" t="s">
        <v>367</v>
      </c>
      <c r="J49" s="219" t="s">
        <v>422</v>
      </c>
      <c r="K49" s="545"/>
      <c r="L49" s="549"/>
      <c r="M49" s="549"/>
      <c r="N49" s="536"/>
      <c r="O49" s="536"/>
      <c r="P49" s="129" t="s">
        <v>604</v>
      </c>
      <c r="Q49" s="127"/>
      <c r="R49" s="127"/>
      <c r="S49" s="127">
        <v>0.5</v>
      </c>
      <c r="T49" s="127">
        <v>0.5</v>
      </c>
      <c r="U49" s="131">
        <v>0.5</v>
      </c>
      <c r="V49" s="131">
        <v>1</v>
      </c>
      <c r="W49" s="52" t="s">
        <v>476</v>
      </c>
      <c r="X49" s="193" t="s">
        <v>477</v>
      </c>
      <c r="Y49" s="246"/>
    </row>
    <row r="50" spans="1:25" s="256" customFormat="1" ht="108" customHeight="1">
      <c r="A50" s="194"/>
      <c r="B50" s="193" t="s">
        <v>87</v>
      </c>
      <c r="C50" s="193">
        <v>31</v>
      </c>
      <c r="D50" s="193" t="s">
        <v>169</v>
      </c>
      <c r="E50" s="559"/>
      <c r="F50" s="193">
        <v>3</v>
      </c>
      <c r="G50" s="193" t="s">
        <v>423</v>
      </c>
      <c r="H50" s="106"/>
      <c r="I50" s="109" t="s">
        <v>424</v>
      </c>
      <c r="J50" s="219" t="s">
        <v>425</v>
      </c>
      <c r="K50" s="543" t="s">
        <v>35</v>
      </c>
      <c r="L50" s="543"/>
      <c r="M50" s="543">
        <v>1</v>
      </c>
      <c r="N50" s="540">
        <v>3</v>
      </c>
      <c r="O50" s="523">
        <v>1</v>
      </c>
      <c r="P50" s="46" t="s">
        <v>404</v>
      </c>
      <c r="Q50" s="34"/>
      <c r="R50" s="34">
        <v>0.2</v>
      </c>
      <c r="S50" s="34">
        <v>0.5</v>
      </c>
      <c r="T50" s="34">
        <v>0.5</v>
      </c>
      <c r="U50" s="136">
        <v>0.4</v>
      </c>
      <c r="V50" s="137">
        <v>0.8</v>
      </c>
      <c r="W50" s="219" t="s">
        <v>489</v>
      </c>
      <c r="X50" s="193" t="s">
        <v>140</v>
      </c>
      <c r="Y50" s="246"/>
    </row>
    <row r="51" spans="1:25" s="256" customFormat="1" ht="84">
      <c r="A51" s="194"/>
      <c r="B51" s="193" t="s">
        <v>87</v>
      </c>
      <c r="C51" s="193">
        <v>31</v>
      </c>
      <c r="D51" s="193" t="s">
        <v>169</v>
      </c>
      <c r="E51" s="559"/>
      <c r="F51" s="193">
        <v>3</v>
      </c>
      <c r="G51" s="193" t="s">
        <v>423</v>
      </c>
      <c r="H51" s="106"/>
      <c r="I51" s="109" t="s">
        <v>424</v>
      </c>
      <c r="J51" s="219" t="s">
        <v>425</v>
      </c>
      <c r="K51" s="544"/>
      <c r="L51" s="544"/>
      <c r="M51" s="544"/>
      <c r="N51" s="541"/>
      <c r="O51" s="526"/>
      <c r="P51" s="46" t="s">
        <v>400</v>
      </c>
      <c r="Q51" s="34"/>
      <c r="R51" s="34"/>
      <c r="S51" s="34">
        <v>0.5</v>
      </c>
      <c r="T51" s="34">
        <v>0.5</v>
      </c>
      <c r="U51" s="133">
        <v>0.5</v>
      </c>
      <c r="V51" s="137">
        <v>1</v>
      </c>
      <c r="W51" s="219" t="s">
        <v>491</v>
      </c>
      <c r="X51" s="193" t="s">
        <v>492</v>
      </c>
      <c r="Y51" s="246"/>
    </row>
    <row r="52" spans="1:25" s="256" customFormat="1" ht="84">
      <c r="A52" s="194"/>
      <c r="B52" s="193" t="s">
        <v>87</v>
      </c>
      <c r="C52" s="193">
        <v>31</v>
      </c>
      <c r="D52" s="193" t="s">
        <v>169</v>
      </c>
      <c r="E52" s="559"/>
      <c r="F52" s="193">
        <v>3</v>
      </c>
      <c r="G52" s="193" t="s">
        <v>423</v>
      </c>
      <c r="H52" s="106"/>
      <c r="I52" s="109" t="s">
        <v>424</v>
      </c>
      <c r="J52" s="219" t="s">
        <v>425</v>
      </c>
      <c r="K52" s="545"/>
      <c r="L52" s="545"/>
      <c r="M52" s="545"/>
      <c r="N52" s="542"/>
      <c r="O52" s="527"/>
      <c r="P52" s="46" t="s">
        <v>403</v>
      </c>
      <c r="Q52" s="34"/>
      <c r="R52" s="34"/>
      <c r="S52" s="34">
        <v>0.5</v>
      </c>
      <c r="T52" s="34">
        <v>0.5</v>
      </c>
      <c r="U52" s="137">
        <v>0.5</v>
      </c>
      <c r="V52" s="137">
        <v>1</v>
      </c>
      <c r="W52" s="219" t="s">
        <v>481</v>
      </c>
      <c r="X52" s="193" t="s">
        <v>140</v>
      </c>
      <c r="Y52" s="246"/>
    </row>
    <row r="53" spans="1:25" s="256" customFormat="1" ht="108" customHeight="1">
      <c r="A53" s="194" t="s">
        <v>24</v>
      </c>
      <c r="B53" s="193" t="s">
        <v>87</v>
      </c>
      <c r="C53" s="193">
        <v>31</v>
      </c>
      <c r="D53" s="193" t="s">
        <v>169</v>
      </c>
      <c r="E53" s="559"/>
      <c r="F53" s="193">
        <v>3</v>
      </c>
      <c r="G53" s="193" t="s">
        <v>423</v>
      </c>
      <c r="H53" s="106" t="e">
        <f>#REF!/#REF!</f>
        <v>#REF!</v>
      </c>
      <c r="I53" s="109" t="s">
        <v>424</v>
      </c>
      <c r="J53" s="219" t="s">
        <v>425</v>
      </c>
      <c r="K53" s="543" t="s">
        <v>36</v>
      </c>
      <c r="L53" s="547">
        <v>0.06</v>
      </c>
      <c r="M53" s="547">
        <v>0.07</v>
      </c>
      <c r="N53" s="188">
        <v>0.1</v>
      </c>
      <c r="O53" s="534">
        <f>10/13</f>
        <v>0.7692307692307693</v>
      </c>
      <c r="P53" s="109" t="s">
        <v>396</v>
      </c>
      <c r="Q53" s="34"/>
      <c r="R53" s="34"/>
      <c r="S53" s="34">
        <v>0.5</v>
      </c>
      <c r="T53" s="34">
        <v>0.5</v>
      </c>
      <c r="U53" s="137">
        <v>0.32</v>
      </c>
      <c r="V53" s="137">
        <v>0.64</v>
      </c>
      <c r="W53" s="219" t="s">
        <v>476</v>
      </c>
      <c r="X53" s="193" t="s">
        <v>477</v>
      </c>
      <c r="Y53" s="246"/>
    </row>
    <row r="54" spans="1:25" s="256" customFormat="1" ht="108" customHeight="1">
      <c r="A54" s="194" t="s">
        <v>24</v>
      </c>
      <c r="B54" s="193" t="s">
        <v>87</v>
      </c>
      <c r="C54" s="193">
        <v>31</v>
      </c>
      <c r="D54" s="193" t="s">
        <v>169</v>
      </c>
      <c r="E54" s="559"/>
      <c r="F54" s="193">
        <v>3</v>
      </c>
      <c r="G54" s="193" t="s">
        <v>423</v>
      </c>
      <c r="H54" s="106" t="e">
        <f>#REF!/#REF!</f>
        <v>#REF!</v>
      </c>
      <c r="I54" s="109" t="s">
        <v>424</v>
      </c>
      <c r="J54" s="219" t="s">
        <v>425</v>
      </c>
      <c r="K54" s="544"/>
      <c r="L54" s="548"/>
      <c r="M54" s="548"/>
      <c r="N54" s="189"/>
      <c r="O54" s="535"/>
      <c r="P54" s="109" t="s">
        <v>609</v>
      </c>
      <c r="Q54" s="120"/>
      <c r="R54" s="120"/>
      <c r="S54" s="122">
        <v>0.5</v>
      </c>
      <c r="T54" s="122">
        <v>0.5</v>
      </c>
      <c r="U54" s="137">
        <v>0.5</v>
      </c>
      <c r="V54" s="137">
        <v>1</v>
      </c>
      <c r="W54" s="219" t="s">
        <v>487</v>
      </c>
      <c r="X54" s="193" t="s">
        <v>139</v>
      </c>
      <c r="Y54" s="246"/>
    </row>
    <row r="55" spans="1:25" s="256" customFormat="1" ht="84">
      <c r="A55" s="194" t="s">
        <v>24</v>
      </c>
      <c r="B55" s="193" t="s">
        <v>87</v>
      </c>
      <c r="C55" s="193">
        <v>31</v>
      </c>
      <c r="D55" s="193" t="s">
        <v>169</v>
      </c>
      <c r="E55" s="559"/>
      <c r="F55" s="193">
        <v>3</v>
      </c>
      <c r="G55" s="193" t="s">
        <v>423</v>
      </c>
      <c r="H55" s="106"/>
      <c r="I55" s="109" t="s">
        <v>424</v>
      </c>
      <c r="J55" s="219" t="s">
        <v>425</v>
      </c>
      <c r="K55" s="544"/>
      <c r="L55" s="548"/>
      <c r="M55" s="548"/>
      <c r="N55" s="189"/>
      <c r="O55" s="535"/>
      <c r="P55" s="46" t="s">
        <v>408</v>
      </c>
      <c r="Q55" s="34"/>
      <c r="R55" s="34">
        <v>0.2</v>
      </c>
      <c r="S55" s="34">
        <v>0.5</v>
      </c>
      <c r="T55" s="34">
        <v>0.5</v>
      </c>
      <c r="U55" s="137">
        <v>0.4</v>
      </c>
      <c r="V55" s="137">
        <v>0.8</v>
      </c>
      <c r="W55" s="54" t="s">
        <v>493</v>
      </c>
      <c r="X55" s="54" t="s">
        <v>494</v>
      </c>
      <c r="Y55" s="246"/>
    </row>
    <row r="56" spans="1:25" s="256" customFormat="1" ht="84">
      <c r="A56" s="194" t="s">
        <v>24</v>
      </c>
      <c r="B56" s="193" t="s">
        <v>87</v>
      </c>
      <c r="C56" s="193">
        <v>31</v>
      </c>
      <c r="D56" s="193" t="s">
        <v>169</v>
      </c>
      <c r="E56" s="559"/>
      <c r="F56" s="193">
        <v>3</v>
      </c>
      <c r="G56" s="193" t="s">
        <v>423</v>
      </c>
      <c r="H56" s="106"/>
      <c r="I56" s="109" t="s">
        <v>424</v>
      </c>
      <c r="J56" s="219" t="s">
        <v>425</v>
      </c>
      <c r="K56" s="544"/>
      <c r="L56" s="548"/>
      <c r="M56" s="548"/>
      <c r="N56" s="189"/>
      <c r="O56" s="535"/>
      <c r="P56" s="46" t="s">
        <v>409</v>
      </c>
      <c r="Q56" s="34"/>
      <c r="R56" s="34"/>
      <c r="S56" s="34">
        <v>0.5</v>
      </c>
      <c r="T56" s="34">
        <v>0.5</v>
      </c>
      <c r="U56" s="137">
        <v>0.5</v>
      </c>
      <c r="V56" s="137">
        <v>1</v>
      </c>
      <c r="W56" s="219" t="s">
        <v>493</v>
      </c>
      <c r="X56" s="54" t="s">
        <v>494</v>
      </c>
      <c r="Y56" s="246"/>
    </row>
    <row r="57" spans="1:25" s="256" customFormat="1" ht="84">
      <c r="A57" s="194" t="s">
        <v>24</v>
      </c>
      <c r="B57" s="193" t="s">
        <v>87</v>
      </c>
      <c r="C57" s="193">
        <v>31</v>
      </c>
      <c r="D57" s="193" t="s">
        <v>169</v>
      </c>
      <c r="E57" s="559"/>
      <c r="F57" s="193">
        <v>3</v>
      </c>
      <c r="G57" s="193" t="s">
        <v>423</v>
      </c>
      <c r="H57" s="106"/>
      <c r="I57" s="109" t="s">
        <v>424</v>
      </c>
      <c r="J57" s="219" t="s">
        <v>425</v>
      </c>
      <c r="K57" s="544"/>
      <c r="L57" s="548"/>
      <c r="M57" s="548"/>
      <c r="N57" s="189"/>
      <c r="O57" s="535"/>
      <c r="P57" s="46" t="s">
        <v>410</v>
      </c>
      <c r="Q57" s="34"/>
      <c r="R57" s="34">
        <v>0.2</v>
      </c>
      <c r="S57" s="34">
        <v>0.5</v>
      </c>
      <c r="T57" s="34">
        <v>0.5</v>
      </c>
      <c r="U57" s="137">
        <v>0.4</v>
      </c>
      <c r="V57" s="137">
        <v>0.8</v>
      </c>
      <c r="W57" s="219" t="s">
        <v>489</v>
      </c>
      <c r="X57" s="193" t="s">
        <v>144</v>
      </c>
      <c r="Y57" s="246"/>
    </row>
    <row r="58" spans="1:25" s="256" customFormat="1" ht="84">
      <c r="A58" s="194" t="s">
        <v>24</v>
      </c>
      <c r="B58" s="193" t="s">
        <v>87</v>
      </c>
      <c r="C58" s="193">
        <v>31</v>
      </c>
      <c r="D58" s="193" t="s">
        <v>169</v>
      </c>
      <c r="E58" s="559"/>
      <c r="F58" s="193">
        <v>3</v>
      </c>
      <c r="G58" s="193" t="s">
        <v>423</v>
      </c>
      <c r="H58" s="106"/>
      <c r="I58" s="109" t="s">
        <v>424</v>
      </c>
      <c r="J58" s="219" t="s">
        <v>425</v>
      </c>
      <c r="K58" s="545"/>
      <c r="L58" s="549"/>
      <c r="M58" s="549"/>
      <c r="N58" s="190"/>
      <c r="O58" s="536"/>
      <c r="P58" s="46" t="s">
        <v>411</v>
      </c>
      <c r="Q58" s="34">
        <v>0.25</v>
      </c>
      <c r="R58" s="34">
        <v>0.25</v>
      </c>
      <c r="S58" s="34">
        <v>0.5</v>
      </c>
      <c r="T58" s="34">
        <v>0.5</v>
      </c>
      <c r="U58" s="137">
        <v>0.5</v>
      </c>
      <c r="V58" s="137">
        <v>1</v>
      </c>
      <c r="W58" s="219" t="s">
        <v>476</v>
      </c>
      <c r="X58" s="193" t="s">
        <v>477</v>
      </c>
      <c r="Y58" s="246"/>
    </row>
    <row r="59" spans="1:25" s="256" customFormat="1" ht="119.25" customHeight="1">
      <c r="A59" s="194" t="s">
        <v>24</v>
      </c>
      <c r="B59" s="193" t="s">
        <v>88</v>
      </c>
      <c r="C59" s="193">
        <v>31</v>
      </c>
      <c r="D59" s="193" t="s">
        <v>170</v>
      </c>
      <c r="E59" s="559"/>
      <c r="F59" s="193" t="s">
        <v>171</v>
      </c>
      <c r="G59" s="193" t="s">
        <v>145</v>
      </c>
      <c r="H59" s="106" t="e">
        <f>#REF!/#REF!</f>
        <v>#REF!</v>
      </c>
      <c r="I59" s="109" t="s">
        <v>424</v>
      </c>
      <c r="J59" s="219" t="s">
        <v>425</v>
      </c>
      <c r="K59" s="529" t="s">
        <v>37</v>
      </c>
      <c r="L59" s="55">
        <v>5</v>
      </c>
      <c r="M59" s="55">
        <v>5</v>
      </c>
      <c r="N59" s="132">
        <v>10</v>
      </c>
      <c r="O59" s="131">
        <v>1</v>
      </c>
      <c r="P59" s="110" t="s">
        <v>412</v>
      </c>
      <c r="Q59" s="34"/>
      <c r="R59" s="34">
        <v>0.2</v>
      </c>
      <c r="S59" s="127">
        <v>0.5</v>
      </c>
      <c r="T59" s="127">
        <v>0.5</v>
      </c>
      <c r="U59" s="131">
        <v>0.4</v>
      </c>
      <c r="V59" s="131">
        <v>0.8</v>
      </c>
      <c r="W59" s="44" t="s">
        <v>143</v>
      </c>
      <c r="X59" s="44" t="s">
        <v>144</v>
      </c>
      <c r="Y59" s="246"/>
    </row>
    <row r="60" spans="1:25" s="256" customFormat="1" ht="108" customHeight="1">
      <c r="A60" s="194" t="s">
        <v>24</v>
      </c>
      <c r="B60" s="193" t="s">
        <v>88</v>
      </c>
      <c r="C60" s="193">
        <v>31</v>
      </c>
      <c r="D60" s="193" t="s">
        <v>169</v>
      </c>
      <c r="E60" s="559"/>
      <c r="F60" s="193">
        <v>3</v>
      </c>
      <c r="G60" s="193" t="s">
        <v>426</v>
      </c>
      <c r="H60" s="106" t="e">
        <f>#REF!/#REF!</f>
        <v>#REF!</v>
      </c>
      <c r="I60" s="109" t="s">
        <v>424</v>
      </c>
      <c r="J60" s="219" t="s">
        <v>425</v>
      </c>
      <c r="K60" s="543" t="s">
        <v>38</v>
      </c>
      <c r="L60" s="547">
        <v>0.06</v>
      </c>
      <c r="M60" s="547">
        <v>0.07</v>
      </c>
      <c r="N60" s="534">
        <v>0.1</v>
      </c>
      <c r="O60" s="534">
        <f>10/13</f>
        <v>0.7692307692307693</v>
      </c>
      <c r="P60" s="111" t="s">
        <v>413</v>
      </c>
      <c r="Q60" s="34"/>
      <c r="R60" s="34"/>
      <c r="S60" s="127">
        <v>0.5</v>
      </c>
      <c r="T60" s="127">
        <v>0.5</v>
      </c>
      <c r="U60" s="131">
        <v>0.5</v>
      </c>
      <c r="V60" s="131">
        <v>1</v>
      </c>
      <c r="W60" s="52" t="s">
        <v>475</v>
      </c>
      <c r="X60" s="52" t="s">
        <v>140</v>
      </c>
      <c r="Y60" s="246"/>
    </row>
    <row r="61" spans="1:25" s="256" customFormat="1" ht="84">
      <c r="A61" s="194" t="s">
        <v>24</v>
      </c>
      <c r="B61" s="193" t="s">
        <v>88</v>
      </c>
      <c r="C61" s="193">
        <v>31</v>
      </c>
      <c r="D61" s="193" t="s">
        <v>169</v>
      </c>
      <c r="E61" s="559"/>
      <c r="F61" s="193"/>
      <c r="G61" s="193" t="s">
        <v>426</v>
      </c>
      <c r="H61" s="106"/>
      <c r="I61" s="109" t="s">
        <v>424</v>
      </c>
      <c r="J61" s="219" t="s">
        <v>425</v>
      </c>
      <c r="K61" s="544"/>
      <c r="L61" s="548"/>
      <c r="M61" s="548"/>
      <c r="N61" s="535"/>
      <c r="O61" s="535"/>
      <c r="P61" s="111" t="s">
        <v>414</v>
      </c>
      <c r="Q61" s="34"/>
      <c r="R61" s="34">
        <v>0.2</v>
      </c>
      <c r="S61" s="127">
        <v>0.5</v>
      </c>
      <c r="T61" s="127">
        <v>0.5</v>
      </c>
      <c r="U61" s="131">
        <v>0.4</v>
      </c>
      <c r="V61" s="131">
        <v>0.8</v>
      </c>
      <c r="W61" s="219" t="s">
        <v>493</v>
      </c>
      <c r="X61" s="219" t="s">
        <v>494</v>
      </c>
      <c r="Y61" s="246"/>
    </row>
    <row r="62" spans="1:25" s="256" customFormat="1" ht="84">
      <c r="A62" s="194" t="s">
        <v>24</v>
      </c>
      <c r="B62" s="193" t="s">
        <v>88</v>
      </c>
      <c r="C62" s="193">
        <v>31</v>
      </c>
      <c r="D62" s="193" t="s">
        <v>169</v>
      </c>
      <c r="E62" s="559"/>
      <c r="F62" s="193"/>
      <c r="G62" s="193" t="s">
        <v>426</v>
      </c>
      <c r="H62" s="106"/>
      <c r="I62" s="109" t="s">
        <v>424</v>
      </c>
      <c r="J62" s="219" t="s">
        <v>425</v>
      </c>
      <c r="K62" s="544"/>
      <c r="L62" s="548"/>
      <c r="M62" s="548"/>
      <c r="N62" s="535"/>
      <c r="O62" s="535"/>
      <c r="P62" s="111" t="s">
        <v>415</v>
      </c>
      <c r="Q62" s="34"/>
      <c r="R62" s="34"/>
      <c r="S62" s="127">
        <v>0.5</v>
      </c>
      <c r="T62" s="127">
        <v>0.5</v>
      </c>
      <c r="U62" s="131">
        <v>0.5</v>
      </c>
      <c r="V62" s="131">
        <v>1</v>
      </c>
      <c r="W62" s="219" t="s">
        <v>490</v>
      </c>
      <c r="X62" s="193" t="s">
        <v>495</v>
      </c>
      <c r="Y62" s="246"/>
    </row>
    <row r="63" spans="1:25" s="256" customFormat="1" ht="84">
      <c r="A63" s="194" t="s">
        <v>24</v>
      </c>
      <c r="B63" s="193" t="s">
        <v>88</v>
      </c>
      <c r="C63" s="193">
        <v>31</v>
      </c>
      <c r="D63" s="193" t="s">
        <v>169</v>
      </c>
      <c r="E63" s="559"/>
      <c r="F63" s="193"/>
      <c r="G63" s="193" t="s">
        <v>426</v>
      </c>
      <c r="H63" s="106"/>
      <c r="I63" s="109" t="s">
        <v>424</v>
      </c>
      <c r="J63" s="219" t="s">
        <v>425</v>
      </c>
      <c r="K63" s="544"/>
      <c r="L63" s="548"/>
      <c r="M63" s="548"/>
      <c r="N63" s="535"/>
      <c r="O63" s="535"/>
      <c r="P63" s="111" t="s">
        <v>416</v>
      </c>
      <c r="Q63" s="34"/>
      <c r="R63" s="34"/>
      <c r="S63" s="127">
        <v>0.5</v>
      </c>
      <c r="T63" s="127">
        <v>0.5</v>
      </c>
      <c r="U63" s="131">
        <v>0.5</v>
      </c>
      <c r="V63" s="131">
        <v>1</v>
      </c>
      <c r="W63" s="219" t="s">
        <v>490</v>
      </c>
      <c r="X63" s="193" t="s">
        <v>495</v>
      </c>
      <c r="Y63" s="246"/>
    </row>
    <row r="64" spans="1:25" s="256" customFormat="1" ht="84">
      <c r="A64" s="194" t="s">
        <v>24</v>
      </c>
      <c r="B64" s="193" t="s">
        <v>88</v>
      </c>
      <c r="C64" s="193">
        <v>31</v>
      </c>
      <c r="D64" s="193" t="s">
        <v>169</v>
      </c>
      <c r="E64" s="559"/>
      <c r="F64" s="193"/>
      <c r="G64" s="193" t="s">
        <v>426</v>
      </c>
      <c r="H64" s="106"/>
      <c r="I64" s="109" t="s">
        <v>424</v>
      </c>
      <c r="J64" s="219" t="s">
        <v>425</v>
      </c>
      <c r="K64" s="544"/>
      <c r="L64" s="548"/>
      <c r="M64" s="548"/>
      <c r="N64" s="535"/>
      <c r="O64" s="535"/>
      <c r="P64" s="111" t="s">
        <v>396</v>
      </c>
      <c r="Q64" s="34"/>
      <c r="R64" s="34"/>
      <c r="S64" s="127">
        <v>0.5</v>
      </c>
      <c r="T64" s="127">
        <v>0.5</v>
      </c>
      <c r="U64" s="131">
        <v>0</v>
      </c>
      <c r="V64" s="131">
        <v>0</v>
      </c>
      <c r="W64" s="219" t="s">
        <v>476</v>
      </c>
      <c r="X64" s="193" t="s">
        <v>477</v>
      </c>
      <c r="Y64" s="246"/>
    </row>
    <row r="65" spans="1:25" s="256" customFormat="1" ht="84">
      <c r="A65" s="194" t="s">
        <v>24</v>
      </c>
      <c r="B65" s="193" t="s">
        <v>88</v>
      </c>
      <c r="C65" s="193">
        <v>31</v>
      </c>
      <c r="D65" s="193" t="s">
        <v>169</v>
      </c>
      <c r="E65" s="559"/>
      <c r="F65" s="193"/>
      <c r="G65" s="193" t="s">
        <v>426</v>
      </c>
      <c r="H65" s="106"/>
      <c r="I65" s="109" t="s">
        <v>424</v>
      </c>
      <c r="J65" s="219" t="s">
        <v>425</v>
      </c>
      <c r="K65" s="544"/>
      <c r="L65" s="548"/>
      <c r="M65" s="548"/>
      <c r="N65" s="535"/>
      <c r="O65" s="535"/>
      <c r="P65" s="111" t="s">
        <v>401</v>
      </c>
      <c r="Q65" s="34">
        <v>0.25</v>
      </c>
      <c r="R65" s="34">
        <v>0.25</v>
      </c>
      <c r="S65" s="127">
        <v>0.5</v>
      </c>
      <c r="T65" s="127">
        <v>0.5</v>
      </c>
      <c r="U65" s="131">
        <v>0.32</v>
      </c>
      <c r="V65" s="131">
        <v>0.64</v>
      </c>
      <c r="W65" s="219" t="s">
        <v>476</v>
      </c>
      <c r="X65" s="193" t="s">
        <v>477</v>
      </c>
      <c r="Y65" s="246"/>
    </row>
    <row r="66" spans="1:25" s="256" customFormat="1" ht="84">
      <c r="A66" s="194" t="s">
        <v>24</v>
      </c>
      <c r="B66" s="193" t="s">
        <v>88</v>
      </c>
      <c r="C66" s="193">
        <v>31</v>
      </c>
      <c r="D66" s="193" t="s">
        <v>169</v>
      </c>
      <c r="E66" s="559"/>
      <c r="F66" s="193"/>
      <c r="G66" s="193" t="s">
        <v>426</v>
      </c>
      <c r="H66" s="106"/>
      <c r="I66" s="109" t="s">
        <v>424</v>
      </c>
      <c r="J66" s="219" t="s">
        <v>425</v>
      </c>
      <c r="K66" s="544"/>
      <c r="L66" s="548"/>
      <c r="M66" s="548"/>
      <c r="N66" s="535"/>
      <c r="O66" s="535"/>
      <c r="P66" s="111" t="s">
        <v>417</v>
      </c>
      <c r="Q66" s="34"/>
      <c r="R66" s="34"/>
      <c r="S66" s="127">
        <v>0.5</v>
      </c>
      <c r="T66" s="127">
        <v>0.5</v>
      </c>
      <c r="U66" s="131">
        <v>0.5</v>
      </c>
      <c r="V66" s="131">
        <v>1</v>
      </c>
      <c r="W66" s="219" t="s">
        <v>475</v>
      </c>
      <c r="X66" s="219" t="s">
        <v>140</v>
      </c>
      <c r="Y66" s="246"/>
    </row>
    <row r="67" spans="1:25" s="256" customFormat="1" ht="84">
      <c r="A67" s="194" t="s">
        <v>24</v>
      </c>
      <c r="B67" s="193" t="s">
        <v>88</v>
      </c>
      <c r="C67" s="193">
        <v>31</v>
      </c>
      <c r="D67" s="193" t="s">
        <v>169</v>
      </c>
      <c r="E67" s="559"/>
      <c r="F67" s="193"/>
      <c r="G67" s="193" t="s">
        <v>426</v>
      </c>
      <c r="H67" s="106"/>
      <c r="I67" s="109" t="s">
        <v>424</v>
      </c>
      <c r="J67" s="219" t="s">
        <v>425</v>
      </c>
      <c r="K67" s="544"/>
      <c r="L67" s="548"/>
      <c r="M67" s="548"/>
      <c r="N67" s="535"/>
      <c r="O67" s="535"/>
      <c r="P67" s="111" t="s">
        <v>418</v>
      </c>
      <c r="Q67" s="34"/>
      <c r="R67" s="34">
        <v>0.2</v>
      </c>
      <c r="S67" s="127">
        <v>0.5</v>
      </c>
      <c r="T67" s="127">
        <v>0.5</v>
      </c>
      <c r="U67" s="131">
        <v>0.4</v>
      </c>
      <c r="V67" s="131">
        <v>0.8</v>
      </c>
      <c r="W67" s="219" t="s">
        <v>490</v>
      </c>
      <c r="X67" s="193" t="s">
        <v>495</v>
      </c>
      <c r="Y67" s="246"/>
    </row>
    <row r="68" spans="1:25" s="256" customFormat="1" ht="108">
      <c r="A68" s="194" t="s">
        <v>24</v>
      </c>
      <c r="B68" s="193" t="s">
        <v>88</v>
      </c>
      <c r="C68" s="193">
        <v>31</v>
      </c>
      <c r="D68" s="193" t="s">
        <v>169</v>
      </c>
      <c r="E68" s="559"/>
      <c r="F68" s="193"/>
      <c r="G68" s="193" t="s">
        <v>426</v>
      </c>
      <c r="H68" s="106"/>
      <c r="I68" s="109" t="s">
        <v>424</v>
      </c>
      <c r="J68" s="219" t="s">
        <v>425</v>
      </c>
      <c r="K68" s="544"/>
      <c r="L68" s="548"/>
      <c r="M68" s="548"/>
      <c r="N68" s="535"/>
      <c r="O68" s="535"/>
      <c r="P68" s="111" t="s">
        <v>427</v>
      </c>
      <c r="Q68" s="34"/>
      <c r="R68" s="34">
        <v>0.2</v>
      </c>
      <c r="S68" s="127">
        <v>0.5</v>
      </c>
      <c r="T68" s="127">
        <v>0.5</v>
      </c>
      <c r="U68" s="131">
        <v>0.4</v>
      </c>
      <c r="V68" s="131">
        <v>0.8</v>
      </c>
      <c r="W68" s="219" t="s">
        <v>490</v>
      </c>
      <c r="X68" s="193" t="s">
        <v>495</v>
      </c>
      <c r="Y68" s="246"/>
    </row>
    <row r="69" spans="1:25" s="256" customFormat="1" ht="84">
      <c r="A69" s="194"/>
      <c r="B69" s="193"/>
      <c r="C69" s="193"/>
      <c r="D69" s="193"/>
      <c r="E69" s="559"/>
      <c r="F69" s="193"/>
      <c r="G69" s="193"/>
      <c r="H69" s="106"/>
      <c r="I69" s="109"/>
      <c r="J69" s="219"/>
      <c r="K69" s="544"/>
      <c r="L69" s="548"/>
      <c r="M69" s="548"/>
      <c r="N69" s="535"/>
      <c r="O69" s="535"/>
      <c r="P69" s="145" t="s">
        <v>610</v>
      </c>
      <c r="Q69" s="112"/>
      <c r="R69" s="112"/>
      <c r="S69" s="127">
        <v>0.5</v>
      </c>
      <c r="T69" s="127">
        <v>0.5</v>
      </c>
      <c r="U69" s="131">
        <v>0.5</v>
      </c>
      <c r="V69" s="131">
        <v>1</v>
      </c>
      <c r="W69" s="219" t="s">
        <v>490</v>
      </c>
      <c r="X69" s="193" t="s">
        <v>495</v>
      </c>
      <c r="Y69" s="246"/>
    </row>
    <row r="70" spans="1:25" s="256" customFormat="1" ht="84">
      <c r="A70" s="194" t="s">
        <v>24</v>
      </c>
      <c r="B70" s="193" t="s">
        <v>88</v>
      </c>
      <c r="C70" s="193">
        <v>31</v>
      </c>
      <c r="D70" s="193" t="s">
        <v>169</v>
      </c>
      <c r="E70" s="559"/>
      <c r="F70" s="193"/>
      <c r="G70" s="193" t="s">
        <v>426</v>
      </c>
      <c r="H70" s="106"/>
      <c r="I70" s="109" t="s">
        <v>424</v>
      </c>
      <c r="J70" s="219" t="s">
        <v>425</v>
      </c>
      <c r="K70" s="545"/>
      <c r="L70" s="549"/>
      <c r="M70" s="549"/>
      <c r="N70" s="536"/>
      <c r="O70" s="536"/>
      <c r="P70" s="111" t="s">
        <v>403</v>
      </c>
      <c r="Q70" s="34"/>
      <c r="R70" s="34"/>
      <c r="S70" s="127">
        <v>0.5</v>
      </c>
      <c r="T70" s="127">
        <v>0.5</v>
      </c>
      <c r="U70" s="131">
        <v>0.5</v>
      </c>
      <c r="V70" s="131">
        <v>1</v>
      </c>
      <c r="W70" s="219" t="s">
        <v>481</v>
      </c>
      <c r="X70" s="193" t="s">
        <v>479</v>
      </c>
      <c r="Y70" s="246"/>
    </row>
    <row r="71" spans="1:25" s="256" customFormat="1" ht="108" customHeight="1">
      <c r="A71" s="194" t="s">
        <v>24</v>
      </c>
      <c r="B71" s="193" t="s">
        <v>89</v>
      </c>
      <c r="C71" s="193">
        <v>31</v>
      </c>
      <c r="D71" s="193" t="s">
        <v>169</v>
      </c>
      <c r="E71" s="559"/>
      <c r="F71" s="193">
        <v>3</v>
      </c>
      <c r="G71" s="193" t="s">
        <v>426</v>
      </c>
      <c r="H71" s="106" t="e">
        <f>#REF!/#REF!</f>
        <v>#REF!</v>
      </c>
      <c r="I71" s="111" t="s">
        <v>428</v>
      </c>
      <c r="J71" s="219" t="s">
        <v>429</v>
      </c>
      <c r="K71" s="543" t="s">
        <v>39</v>
      </c>
      <c r="L71" s="543">
        <v>8</v>
      </c>
      <c r="M71" s="543">
        <v>9</v>
      </c>
      <c r="N71" s="540">
        <v>9</v>
      </c>
      <c r="O71" s="534">
        <f>9/17</f>
        <v>0.5294117647058824</v>
      </c>
      <c r="P71" s="111" t="s">
        <v>430</v>
      </c>
      <c r="Q71" s="34"/>
      <c r="R71" s="34"/>
      <c r="S71" s="127">
        <v>0.5</v>
      </c>
      <c r="T71" s="127">
        <v>0.5</v>
      </c>
      <c r="U71" s="131">
        <v>0</v>
      </c>
      <c r="V71" s="131">
        <v>0</v>
      </c>
      <c r="W71" s="219" t="s">
        <v>493</v>
      </c>
      <c r="X71" s="193" t="s">
        <v>494</v>
      </c>
      <c r="Y71" s="246"/>
    </row>
    <row r="72" spans="1:25" s="256" customFormat="1" ht="84">
      <c r="A72" s="194" t="s">
        <v>24</v>
      </c>
      <c r="B72" s="193" t="s">
        <v>89</v>
      </c>
      <c r="C72" s="193">
        <v>31</v>
      </c>
      <c r="D72" s="193" t="s">
        <v>169</v>
      </c>
      <c r="E72" s="559"/>
      <c r="F72" s="193">
        <v>3</v>
      </c>
      <c r="G72" s="193" t="s">
        <v>426</v>
      </c>
      <c r="H72" s="106" t="e">
        <f>#REF!/#REF!</f>
        <v>#REF!</v>
      </c>
      <c r="I72" s="111" t="s">
        <v>428</v>
      </c>
      <c r="J72" s="219" t="s">
        <v>429</v>
      </c>
      <c r="K72" s="544"/>
      <c r="L72" s="544"/>
      <c r="M72" s="544"/>
      <c r="N72" s="541"/>
      <c r="O72" s="535"/>
      <c r="P72" s="109" t="s">
        <v>431</v>
      </c>
      <c r="Q72" s="34"/>
      <c r="R72" s="34"/>
      <c r="S72" s="127">
        <v>0.5</v>
      </c>
      <c r="T72" s="127">
        <v>0.5</v>
      </c>
      <c r="U72" s="131">
        <v>0.5</v>
      </c>
      <c r="V72" s="131">
        <v>1</v>
      </c>
      <c r="W72" s="219" t="s">
        <v>493</v>
      </c>
      <c r="X72" s="193" t="s">
        <v>494</v>
      </c>
      <c r="Y72" s="246"/>
    </row>
    <row r="73" spans="1:25" s="256" customFormat="1" ht="72">
      <c r="A73" s="194" t="s">
        <v>24</v>
      </c>
      <c r="B73" s="193" t="s">
        <v>89</v>
      </c>
      <c r="C73" s="193">
        <v>31</v>
      </c>
      <c r="D73" s="193" t="s">
        <v>169</v>
      </c>
      <c r="E73" s="559"/>
      <c r="F73" s="193">
        <v>3</v>
      </c>
      <c r="G73" s="193" t="s">
        <v>426</v>
      </c>
      <c r="H73" s="106"/>
      <c r="I73" s="111" t="s">
        <v>428</v>
      </c>
      <c r="J73" s="219" t="s">
        <v>429</v>
      </c>
      <c r="K73" s="544"/>
      <c r="L73" s="544"/>
      <c r="M73" s="544"/>
      <c r="N73" s="541"/>
      <c r="O73" s="535"/>
      <c r="P73" s="144" t="s">
        <v>611</v>
      </c>
      <c r="Q73" s="34"/>
      <c r="R73" s="34"/>
      <c r="S73" s="127">
        <v>0.5</v>
      </c>
      <c r="T73" s="127">
        <v>0.5</v>
      </c>
      <c r="U73" s="131">
        <v>0.5</v>
      </c>
      <c r="V73" s="131">
        <v>1</v>
      </c>
      <c r="W73" s="219" t="s">
        <v>493</v>
      </c>
      <c r="X73" s="193" t="s">
        <v>494</v>
      </c>
      <c r="Y73" s="246"/>
    </row>
    <row r="74" spans="1:25" s="256" customFormat="1" ht="72">
      <c r="A74" s="194" t="s">
        <v>24</v>
      </c>
      <c r="B74" s="193" t="s">
        <v>89</v>
      </c>
      <c r="C74" s="193">
        <v>31</v>
      </c>
      <c r="D74" s="193" t="s">
        <v>169</v>
      </c>
      <c r="E74" s="559"/>
      <c r="F74" s="193">
        <v>3</v>
      </c>
      <c r="G74" s="193" t="s">
        <v>426</v>
      </c>
      <c r="H74" s="106" t="e">
        <f>#REF!/#REF!</f>
        <v>#REF!</v>
      </c>
      <c r="I74" s="111" t="s">
        <v>428</v>
      </c>
      <c r="J74" s="219" t="s">
        <v>429</v>
      </c>
      <c r="K74" s="545"/>
      <c r="L74" s="545"/>
      <c r="M74" s="545"/>
      <c r="N74" s="542"/>
      <c r="O74" s="536"/>
      <c r="P74" s="109" t="s">
        <v>432</v>
      </c>
      <c r="Q74" s="34"/>
      <c r="R74" s="34"/>
      <c r="S74" s="127">
        <v>0.5</v>
      </c>
      <c r="T74" s="127">
        <v>0.5</v>
      </c>
      <c r="U74" s="131">
        <v>0</v>
      </c>
      <c r="V74" s="131">
        <v>0</v>
      </c>
      <c r="W74" s="219" t="s">
        <v>493</v>
      </c>
      <c r="X74" s="193" t="s">
        <v>494</v>
      </c>
      <c r="Y74" s="246"/>
    </row>
    <row r="75" spans="1:25" s="256" customFormat="1" ht="120" customHeight="1">
      <c r="A75" s="194" t="s">
        <v>24</v>
      </c>
      <c r="B75" s="193" t="s">
        <v>89</v>
      </c>
      <c r="C75" s="193">
        <v>31</v>
      </c>
      <c r="D75" s="193" t="s">
        <v>169</v>
      </c>
      <c r="E75" s="559"/>
      <c r="F75" s="193">
        <v>3</v>
      </c>
      <c r="G75" s="193" t="s">
        <v>426</v>
      </c>
      <c r="H75" s="106" t="e">
        <f>#REF!/#REF!</f>
        <v>#REF!</v>
      </c>
      <c r="I75" s="111" t="s">
        <v>428</v>
      </c>
      <c r="J75" s="219" t="s">
        <v>429</v>
      </c>
      <c r="K75" s="559" t="s">
        <v>40</v>
      </c>
      <c r="L75" s="530">
        <v>0.06</v>
      </c>
      <c r="M75" s="531">
        <v>0.07</v>
      </c>
      <c r="N75" s="534">
        <v>0.13</v>
      </c>
      <c r="O75" s="534">
        <v>1</v>
      </c>
      <c r="P75" s="46" t="s">
        <v>433</v>
      </c>
      <c r="Q75" s="34"/>
      <c r="R75" s="34"/>
      <c r="S75" s="127">
        <v>0.5</v>
      </c>
      <c r="T75" s="127">
        <v>0.5</v>
      </c>
      <c r="U75" s="131">
        <v>0.5</v>
      </c>
      <c r="V75" s="131">
        <v>1</v>
      </c>
      <c r="W75" s="219" t="s">
        <v>475</v>
      </c>
      <c r="X75" s="219" t="s">
        <v>140</v>
      </c>
      <c r="Y75" s="246"/>
    </row>
    <row r="76" spans="1:25" s="256" customFormat="1" ht="72">
      <c r="A76" s="194" t="s">
        <v>24</v>
      </c>
      <c r="B76" s="193" t="s">
        <v>89</v>
      </c>
      <c r="C76" s="193">
        <v>31</v>
      </c>
      <c r="D76" s="193" t="s">
        <v>169</v>
      </c>
      <c r="E76" s="559"/>
      <c r="F76" s="193">
        <v>3</v>
      </c>
      <c r="G76" s="193" t="s">
        <v>426</v>
      </c>
      <c r="H76" s="106"/>
      <c r="I76" s="111" t="s">
        <v>428</v>
      </c>
      <c r="J76" s="219" t="s">
        <v>429</v>
      </c>
      <c r="K76" s="559"/>
      <c r="L76" s="530"/>
      <c r="M76" s="532"/>
      <c r="N76" s="535"/>
      <c r="O76" s="535"/>
      <c r="P76" s="113" t="s">
        <v>434</v>
      </c>
      <c r="Q76" s="34"/>
      <c r="R76" s="34">
        <v>0.2</v>
      </c>
      <c r="S76" s="127">
        <v>0.5</v>
      </c>
      <c r="T76" s="127">
        <v>0.5</v>
      </c>
      <c r="U76" s="131">
        <v>0.4</v>
      </c>
      <c r="V76" s="131">
        <v>0.8</v>
      </c>
      <c r="W76" s="219" t="s">
        <v>493</v>
      </c>
      <c r="X76" s="193" t="s">
        <v>494</v>
      </c>
      <c r="Y76" s="246"/>
    </row>
    <row r="77" spans="1:25" s="256" customFormat="1" ht="72">
      <c r="A77" s="194" t="s">
        <v>24</v>
      </c>
      <c r="B77" s="193" t="s">
        <v>89</v>
      </c>
      <c r="C77" s="193">
        <v>31</v>
      </c>
      <c r="D77" s="193" t="s">
        <v>169</v>
      </c>
      <c r="E77" s="559"/>
      <c r="F77" s="193">
        <v>3</v>
      </c>
      <c r="G77" s="193" t="s">
        <v>426</v>
      </c>
      <c r="H77" s="106"/>
      <c r="I77" s="111" t="s">
        <v>428</v>
      </c>
      <c r="J77" s="219" t="s">
        <v>429</v>
      </c>
      <c r="K77" s="559"/>
      <c r="L77" s="530"/>
      <c r="M77" s="532"/>
      <c r="N77" s="535"/>
      <c r="O77" s="535"/>
      <c r="P77" s="113" t="s">
        <v>435</v>
      </c>
      <c r="Q77" s="34">
        <v>0.25</v>
      </c>
      <c r="R77" s="34">
        <v>0.25</v>
      </c>
      <c r="S77" s="127">
        <v>0.5</v>
      </c>
      <c r="T77" s="127">
        <v>0.5</v>
      </c>
      <c r="U77" s="131">
        <v>0.32</v>
      </c>
      <c r="V77" s="131">
        <v>0.64</v>
      </c>
      <c r="W77" s="219" t="s">
        <v>476</v>
      </c>
      <c r="X77" s="193" t="s">
        <v>477</v>
      </c>
      <c r="Y77" s="246"/>
    </row>
    <row r="78" spans="1:25" s="256" customFormat="1" ht="132">
      <c r="A78" s="194" t="s">
        <v>24</v>
      </c>
      <c r="B78" s="193" t="s">
        <v>89</v>
      </c>
      <c r="C78" s="193">
        <v>31</v>
      </c>
      <c r="D78" s="193" t="s">
        <v>169</v>
      </c>
      <c r="E78" s="559"/>
      <c r="F78" s="193">
        <v>3</v>
      </c>
      <c r="G78" s="193" t="s">
        <v>426</v>
      </c>
      <c r="H78" s="106"/>
      <c r="I78" s="111" t="s">
        <v>428</v>
      </c>
      <c r="J78" s="219" t="s">
        <v>429</v>
      </c>
      <c r="K78" s="559"/>
      <c r="L78" s="530"/>
      <c r="M78" s="532"/>
      <c r="N78" s="535"/>
      <c r="O78" s="535"/>
      <c r="P78" s="46" t="s">
        <v>436</v>
      </c>
      <c r="Q78" s="34"/>
      <c r="R78" s="34"/>
      <c r="S78" s="127">
        <v>0.5</v>
      </c>
      <c r="T78" s="127">
        <v>0.5</v>
      </c>
      <c r="U78" s="131">
        <v>0.3</v>
      </c>
      <c r="V78" s="131">
        <v>0.6</v>
      </c>
      <c r="W78" s="219" t="s">
        <v>489</v>
      </c>
      <c r="X78" s="193" t="s">
        <v>144</v>
      </c>
      <c r="Y78" s="246"/>
    </row>
    <row r="79" spans="1:25" s="256" customFormat="1" ht="72">
      <c r="A79" s="194" t="s">
        <v>24</v>
      </c>
      <c r="B79" s="193" t="s">
        <v>89</v>
      </c>
      <c r="C79" s="193">
        <v>31</v>
      </c>
      <c r="D79" s="193" t="s">
        <v>169</v>
      </c>
      <c r="E79" s="559"/>
      <c r="F79" s="193">
        <v>3</v>
      </c>
      <c r="G79" s="193" t="s">
        <v>426</v>
      </c>
      <c r="H79" s="106"/>
      <c r="I79" s="111" t="s">
        <v>428</v>
      </c>
      <c r="J79" s="219" t="s">
        <v>429</v>
      </c>
      <c r="K79" s="559"/>
      <c r="L79" s="530"/>
      <c r="M79" s="532"/>
      <c r="N79" s="535"/>
      <c r="O79" s="535"/>
      <c r="P79" s="46" t="s">
        <v>437</v>
      </c>
      <c r="Q79" s="34"/>
      <c r="R79" s="34">
        <v>0.2</v>
      </c>
      <c r="S79" s="127">
        <v>0.5</v>
      </c>
      <c r="T79" s="127">
        <v>0.5</v>
      </c>
      <c r="U79" s="131">
        <v>0.4</v>
      </c>
      <c r="V79" s="131">
        <v>0.8</v>
      </c>
      <c r="W79" s="219" t="s">
        <v>489</v>
      </c>
      <c r="X79" s="193" t="s">
        <v>144</v>
      </c>
      <c r="Y79" s="246"/>
    </row>
    <row r="80" spans="1:25" s="256" customFormat="1" ht="72">
      <c r="A80" s="194" t="s">
        <v>24</v>
      </c>
      <c r="B80" s="193" t="s">
        <v>89</v>
      </c>
      <c r="C80" s="193">
        <v>31</v>
      </c>
      <c r="D80" s="193" t="s">
        <v>169</v>
      </c>
      <c r="E80" s="559"/>
      <c r="F80" s="193">
        <v>3</v>
      </c>
      <c r="G80" s="193" t="s">
        <v>426</v>
      </c>
      <c r="H80" s="106"/>
      <c r="I80" s="111" t="s">
        <v>428</v>
      </c>
      <c r="J80" s="219" t="s">
        <v>429</v>
      </c>
      <c r="K80" s="559"/>
      <c r="L80" s="530"/>
      <c r="M80" s="532"/>
      <c r="N80" s="535"/>
      <c r="O80" s="535"/>
      <c r="P80" s="46" t="s">
        <v>438</v>
      </c>
      <c r="Q80" s="34"/>
      <c r="R80" s="34">
        <v>0.2</v>
      </c>
      <c r="S80" s="127">
        <v>0.5</v>
      </c>
      <c r="T80" s="127">
        <v>0.5</v>
      </c>
      <c r="U80" s="131">
        <v>0.4</v>
      </c>
      <c r="V80" s="131">
        <v>0.8</v>
      </c>
      <c r="W80" s="219" t="s">
        <v>489</v>
      </c>
      <c r="X80" s="193" t="s">
        <v>144</v>
      </c>
      <c r="Y80" s="246"/>
    </row>
    <row r="81" spans="1:25" s="256" customFormat="1" ht="72">
      <c r="A81" s="194" t="s">
        <v>24</v>
      </c>
      <c r="B81" s="193" t="s">
        <v>89</v>
      </c>
      <c r="C81" s="193">
        <v>31</v>
      </c>
      <c r="D81" s="193" t="s">
        <v>169</v>
      </c>
      <c r="E81" s="559"/>
      <c r="F81" s="193">
        <v>3</v>
      </c>
      <c r="G81" s="193" t="s">
        <v>426</v>
      </c>
      <c r="H81" s="106"/>
      <c r="I81" s="111" t="s">
        <v>428</v>
      </c>
      <c r="J81" s="219" t="s">
        <v>429</v>
      </c>
      <c r="K81" s="559"/>
      <c r="L81" s="530"/>
      <c r="M81" s="532"/>
      <c r="N81" s="535"/>
      <c r="O81" s="535"/>
      <c r="P81" s="46" t="s">
        <v>439</v>
      </c>
      <c r="Q81" s="34"/>
      <c r="R81" s="34"/>
      <c r="S81" s="127">
        <v>0.5</v>
      </c>
      <c r="T81" s="127">
        <v>0.5</v>
      </c>
      <c r="U81" s="131">
        <v>0.5</v>
      </c>
      <c r="V81" s="131">
        <v>1</v>
      </c>
      <c r="W81" s="219"/>
      <c r="X81" s="193"/>
      <c r="Y81" s="246"/>
    </row>
    <row r="82" spans="1:25" s="256" customFormat="1" ht="120">
      <c r="A82" s="194" t="s">
        <v>24</v>
      </c>
      <c r="B82" s="193" t="s">
        <v>89</v>
      </c>
      <c r="C82" s="193">
        <v>31</v>
      </c>
      <c r="D82" s="193" t="s">
        <v>169</v>
      </c>
      <c r="E82" s="559"/>
      <c r="F82" s="193">
        <v>3</v>
      </c>
      <c r="G82" s="193" t="s">
        <v>426</v>
      </c>
      <c r="H82" s="106"/>
      <c r="I82" s="111" t="s">
        <v>428</v>
      </c>
      <c r="J82" s="219" t="s">
        <v>429</v>
      </c>
      <c r="K82" s="559"/>
      <c r="L82" s="530"/>
      <c r="M82" s="532"/>
      <c r="N82" s="535"/>
      <c r="O82" s="535"/>
      <c r="P82" s="46" t="s">
        <v>440</v>
      </c>
      <c r="Q82" s="34"/>
      <c r="R82" s="34"/>
      <c r="S82" s="127">
        <v>0.5</v>
      </c>
      <c r="T82" s="127">
        <v>0.5</v>
      </c>
      <c r="U82" s="131">
        <v>0.25</v>
      </c>
      <c r="V82" s="131">
        <v>0.8</v>
      </c>
      <c r="W82" s="219" t="s">
        <v>489</v>
      </c>
      <c r="X82" s="193" t="s">
        <v>144</v>
      </c>
      <c r="Y82" s="246"/>
    </row>
    <row r="83" spans="1:25" s="256" customFormat="1" ht="72">
      <c r="A83" s="194" t="s">
        <v>24</v>
      </c>
      <c r="B83" s="193" t="s">
        <v>89</v>
      </c>
      <c r="C83" s="193">
        <v>31</v>
      </c>
      <c r="D83" s="193" t="s">
        <v>169</v>
      </c>
      <c r="E83" s="559"/>
      <c r="F83" s="193">
        <v>3</v>
      </c>
      <c r="G83" s="193" t="s">
        <v>426</v>
      </c>
      <c r="H83" s="106"/>
      <c r="I83" s="111" t="s">
        <v>428</v>
      </c>
      <c r="J83" s="219" t="s">
        <v>429</v>
      </c>
      <c r="K83" s="559"/>
      <c r="L83" s="530"/>
      <c r="M83" s="532"/>
      <c r="N83" s="535"/>
      <c r="O83" s="535"/>
      <c r="P83" s="113" t="s">
        <v>441</v>
      </c>
      <c r="Q83" s="34">
        <v>0.25</v>
      </c>
      <c r="R83" s="34">
        <v>0.25</v>
      </c>
      <c r="S83" s="127">
        <v>0.5</v>
      </c>
      <c r="T83" s="127">
        <v>0.5</v>
      </c>
      <c r="U83" s="131">
        <v>0.32</v>
      </c>
      <c r="V83" s="131">
        <v>0.64</v>
      </c>
      <c r="W83" s="219" t="s">
        <v>476</v>
      </c>
      <c r="X83" s="193" t="s">
        <v>477</v>
      </c>
      <c r="Y83" s="246"/>
    </row>
    <row r="84" spans="1:25" s="256" customFormat="1" ht="72">
      <c r="A84" s="194" t="s">
        <v>24</v>
      </c>
      <c r="B84" s="193" t="s">
        <v>89</v>
      </c>
      <c r="C84" s="193">
        <v>31</v>
      </c>
      <c r="D84" s="193" t="s">
        <v>169</v>
      </c>
      <c r="E84" s="559"/>
      <c r="F84" s="193">
        <v>3</v>
      </c>
      <c r="G84" s="193" t="s">
        <v>426</v>
      </c>
      <c r="H84" s="106"/>
      <c r="I84" s="111" t="s">
        <v>428</v>
      </c>
      <c r="J84" s="219" t="s">
        <v>429</v>
      </c>
      <c r="K84" s="559"/>
      <c r="L84" s="530"/>
      <c r="M84" s="533"/>
      <c r="N84" s="536"/>
      <c r="O84" s="536"/>
      <c r="P84" s="113" t="s">
        <v>403</v>
      </c>
      <c r="Q84" s="34"/>
      <c r="R84" s="34"/>
      <c r="S84" s="127">
        <v>0.5</v>
      </c>
      <c r="T84" s="127">
        <v>0.5</v>
      </c>
      <c r="U84" s="131">
        <v>0.5</v>
      </c>
      <c r="V84" s="131">
        <v>1</v>
      </c>
      <c r="W84" s="219" t="s">
        <v>481</v>
      </c>
      <c r="X84" s="193" t="s">
        <v>479</v>
      </c>
      <c r="Y84" s="246"/>
    </row>
    <row r="85" spans="1:25" s="256" customFormat="1" ht="150.75" customHeight="1">
      <c r="A85" s="194" t="s">
        <v>24</v>
      </c>
      <c r="B85" s="193" t="s">
        <v>90</v>
      </c>
      <c r="C85" s="193">
        <v>31</v>
      </c>
      <c r="D85" s="193" t="s">
        <v>169</v>
      </c>
      <c r="E85" s="559"/>
      <c r="F85" s="193">
        <v>3</v>
      </c>
      <c r="G85" s="193" t="s">
        <v>426</v>
      </c>
      <c r="H85" s="106" t="e">
        <f>#REF!/#REF!</f>
        <v>#REF!</v>
      </c>
      <c r="I85" s="114" t="s">
        <v>442</v>
      </c>
      <c r="J85" s="219" t="s">
        <v>443</v>
      </c>
      <c r="K85" s="543" t="s">
        <v>41</v>
      </c>
      <c r="L85" s="531">
        <v>0.05</v>
      </c>
      <c r="M85" s="531">
        <v>0.05</v>
      </c>
      <c r="N85" s="534">
        <v>0.03</v>
      </c>
      <c r="O85" s="534">
        <v>0.3</v>
      </c>
      <c r="P85" s="114" t="s">
        <v>444</v>
      </c>
      <c r="Q85" s="34"/>
      <c r="R85" s="34"/>
      <c r="S85" s="34">
        <v>0.5</v>
      </c>
      <c r="T85" s="34">
        <v>0.5</v>
      </c>
      <c r="U85" s="137">
        <v>0.5</v>
      </c>
      <c r="V85" s="137">
        <v>1</v>
      </c>
      <c r="W85" s="219" t="s">
        <v>496</v>
      </c>
      <c r="X85" s="193" t="s">
        <v>497</v>
      </c>
      <c r="Y85" s="246"/>
    </row>
    <row r="86" spans="1:25" s="256" customFormat="1" ht="156">
      <c r="A86" s="194" t="s">
        <v>24</v>
      </c>
      <c r="B86" s="193" t="s">
        <v>90</v>
      </c>
      <c r="C86" s="193">
        <v>31</v>
      </c>
      <c r="D86" s="193" t="s">
        <v>169</v>
      </c>
      <c r="E86" s="193"/>
      <c r="F86" s="193">
        <v>3</v>
      </c>
      <c r="G86" s="193" t="s">
        <v>426</v>
      </c>
      <c r="H86" s="106"/>
      <c r="I86" s="114" t="s">
        <v>442</v>
      </c>
      <c r="J86" s="219" t="s">
        <v>443</v>
      </c>
      <c r="K86" s="544"/>
      <c r="L86" s="532"/>
      <c r="M86" s="532"/>
      <c r="N86" s="535"/>
      <c r="O86" s="535"/>
      <c r="P86" s="130" t="s">
        <v>612</v>
      </c>
      <c r="Q86" s="34"/>
      <c r="R86" s="34"/>
      <c r="S86" s="34">
        <v>0.5</v>
      </c>
      <c r="T86" s="34">
        <v>0.5</v>
      </c>
      <c r="U86" s="137">
        <v>0</v>
      </c>
      <c r="V86" s="137">
        <v>0</v>
      </c>
      <c r="W86" s="219" t="s">
        <v>496</v>
      </c>
      <c r="X86" s="193" t="s">
        <v>497</v>
      </c>
      <c r="Y86" s="246"/>
    </row>
    <row r="87" spans="1:25" s="256" customFormat="1" ht="72">
      <c r="A87" s="194" t="s">
        <v>24</v>
      </c>
      <c r="B87" s="193" t="s">
        <v>90</v>
      </c>
      <c r="C87" s="193">
        <v>31</v>
      </c>
      <c r="D87" s="193" t="s">
        <v>169</v>
      </c>
      <c r="E87" s="193"/>
      <c r="F87" s="193">
        <v>3</v>
      </c>
      <c r="G87" s="193" t="s">
        <v>426</v>
      </c>
      <c r="H87" s="106"/>
      <c r="I87" s="114" t="s">
        <v>442</v>
      </c>
      <c r="J87" s="219" t="s">
        <v>443</v>
      </c>
      <c r="K87" s="544"/>
      <c r="L87" s="532"/>
      <c r="M87" s="532"/>
      <c r="N87" s="535"/>
      <c r="O87" s="535"/>
      <c r="P87" s="115" t="s">
        <v>445</v>
      </c>
      <c r="Q87" s="34"/>
      <c r="R87" s="34">
        <v>0.2</v>
      </c>
      <c r="S87" s="34">
        <v>0.5</v>
      </c>
      <c r="T87" s="34">
        <v>0.5</v>
      </c>
      <c r="U87" s="137">
        <v>0.4</v>
      </c>
      <c r="V87" s="137">
        <v>0.8</v>
      </c>
      <c r="W87" s="219" t="s">
        <v>493</v>
      </c>
      <c r="X87" s="193" t="s">
        <v>494</v>
      </c>
      <c r="Y87" s="246"/>
    </row>
    <row r="88" spans="1:25" s="256" customFormat="1" ht="72">
      <c r="A88" s="194" t="s">
        <v>24</v>
      </c>
      <c r="B88" s="193" t="s">
        <v>90</v>
      </c>
      <c r="C88" s="193">
        <v>31</v>
      </c>
      <c r="D88" s="193" t="s">
        <v>169</v>
      </c>
      <c r="E88" s="193"/>
      <c r="F88" s="193">
        <v>3</v>
      </c>
      <c r="G88" s="193" t="s">
        <v>426</v>
      </c>
      <c r="H88" s="106"/>
      <c r="I88" s="114" t="s">
        <v>442</v>
      </c>
      <c r="J88" s="219" t="s">
        <v>443</v>
      </c>
      <c r="K88" s="544"/>
      <c r="L88" s="532"/>
      <c r="M88" s="532"/>
      <c r="N88" s="535"/>
      <c r="O88" s="535"/>
      <c r="P88" s="115" t="s">
        <v>446</v>
      </c>
      <c r="Q88" s="34"/>
      <c r="R88" s="34"/>
      <c r="S88" s="34">
        <v>0.5</v>
      </c>
      <c r="T88" s="34">
        <v>0.5</v>
      </c>
      <c r="U88" s="137">
        <v>0</v>
      </c>
      <c r="V88" s="137">
        <v>0</v>
      </c>
      <c r="W88" s="219" t="s">
        <v>475</v>
      </c>
      <c r="X88" s="219" t="s">
        <v>140</v>
      </c>
      <c r="Y88" s="246"/>
    </row>
    <row r="89" spans="1:25" s="256" customFormat="1" ht="72">
      <c r="A89" s="194" t="s">
        <v>24</v>
      </c>
      <c r="B89" s="193" t="s">
        <v>90</v>
      </c>
      <c r="C89" s="193">
        <v>31</v>
      </c>
      <c r="D89" s="193" t="s">
        <v>169</v>
      </c>
      <c r="E89" s="193"/>
      <c r="F89" s="193">
        <v>3</v>
      </c>
      <c r="G89" s="193" t="s">
        <v>426</v>
      </c>
      <c r="H89" s="106"/>
      <c r="I89" s="114" t="s">
        <v>442</v>
      </c>
      <c r="J89" s="219" t="s">
        <v>443</v>
      </c>
      <c r="K89" s="544"/>
      <c r="L89" s="532"/>
      <c r="M89" s="532"/>
      <c r="N89" s="535"/>
      <c r="O89" s="535"/>
      <c r="P89" s="115" t="s">
        <v>447</v>
      </c>
      <c r="Q89" s="34"/>
      <c r="R89" s="34">
        <v>0.2</v>
      </c>
      <c r="S89" s="34">
        <v>0.5</v>
      </c>
      <c r="T89" s="34">
        <v>0.5</v>
      </c>
      <c r="U89" s="137">
        <v>0.4</v>
      </c>
      <c r="V89" s="137">
        <v>0.8</v>
      </c>
      <c r="W89" s="219" t="s">
        <v>493</v>
      </c>
      <c r="X89" s="193" t="s">
        <v>494</v>
      </c>
      <c r="Y89" s="246"/>
    </row>
    <row r="90" spans="1:25" s="256" customFormat="1" ht="72">
      <c r="A90" s="194" t="s">
        <v>24</v>
      </c>
      <c r="B90" s="193" t="s">
        <v>90</v>
      </c>
      <c r="C90" s="193">
        <v>31</v>
      </c>
      <c r="D90" s="193" t="s">
        <v>169</v>
      </c>
      <c r="E90" s="193"/>
      <c r="F90" s="193">
        <v>3</v>
      </c>
      <c r="G90" s="193" t="s">
        <v>426</v>
      </c>
      <c r="H90" s="106"/>
      <c r="I90" s="114" t="s">
        <v>442</v>
      </c>
      <c r="J90" s="219" t="s">
        <v>443</v>
      </c>
      <c r="K90" s="544"/>
      <c r="L90" s="532"/>
      <c r="M90" s="532"/>
      <c r="N90" s="535"/>
      <c r="O90" s="535"/>
      <c r="P90" s="115" t="s">
        <v>448</v>
      </c>
      <c r="Q90" s="34"/>
      <c r="R90" s="34"/>
      <c r="S90" s="34">
        <v>0.5</v>
      </c>
      <c r="T90" s="34">
        <v>0.5</v>
      </c>
      <c r="U90" s="137">
        <v>0.32</v>
      </c>
      <c r="V90" s="137">
        <v>0.64</v>
      </c>
      <c r="W90" s="219" t="s">
        <v>476</v>
      </c>
      <c r="X90" s="193" t="s">
        <v>477</v>
      </c>
      <c r="Y90" s="246"/>
    </row>
    <row r="91" spans="1:25" s="256" customFormat="1" ht="72">
      <c r="A91" s="194" t="s">
        <v>24</v>
      </c>
      <c r="B91" s="193" t="s">
        <v>90</v>
      </c>
      <c r="C91" s="193">
        <v>31</v>
      </c>
      <c r="D91" s="193" t="s">
        <v>169</v>
      </c>
      <c r="E91" s="193"/>
      <c r="F91" s="193">
        <v>3</v>
      </c>
      <c r="G91" s="193" t="s">
        <v>426</v>
      </c>
      <c r="H91" s="106"/>
      <c r="I91" s="114" t="s">
        <v>442</v>
      </c>
      <c r="J91" s="219" t="s">
        <v>443</v>
      </c>
      <c r="K91" s="544"/>
      <c r="L91" s="532"/>
      <c r="M91" s="532"/>
      <c r="N91" s="535"/>
      <c r="O91" s="535"/>
      <c r="P91" s="115" t="s">
        <v>449</v>
      </c>
      <c r="Q91" s="34">
        <v>0.25</v>
      </c>
      <c r="R91" s="34">
        <v>0.25</v>
      </c>
      <c r="S91" s="34">
        <v>0.5</v>
      </c>
      <c r="T91" s="34">
        <v>0.5</v>
      </c>
      <c r="U91" s="137">
        <v>0.32</v>
      </c>
      <c r="V91" s="137">
        <v>0.64</v>
      </c>
      <c r="W91" s="219" t="s">
        <v>476</v>
      </c>
      <c r="X91" s="193" t="s">
        <v>477</v>
      </c>
      <c r="Y91" s="246"/>
    </row>
    <row r="92" spans="1:25" s="256" customFormat="1" ht="84">
      <c r="A92" s="194" t="s">
        <v>24</v>
      </c>
      <c r="B92" s="193" t="s">
        <v>90</v>
      </c>
      <c r="C92" s="193">
        <v>31</v>
      </c>
      <c r="D92" s="193" t="s">
        <v>169</v>
      </c>
      <c r="E92" s="193"/>
      <c r="F92" s="193">
        <v>3</v>
      </c>
      <c r="G92" s="193" t="s">
        <v>426</v>
      </c>
      <c r="H92" s="106"/>
      <c r="I92" s="114" t="s">
        <v>442</v>
      </c>
      <c r="J92" s="219" t="s">
        <v>443</v>
      </c>
      <c r="K92" s="544"/>
      <c r="L92" s="532"/>
      <c r="M92" s="532"/>
      <c r="N92" s="535"/>
      <c r="O92" s="535"/>
      <c r="P92" s="115" t="s">
        <v>450</v>
      </c>
      <c r="Q92" s="34"/>
      <c r="R92" s="34"/>
      <c r="S92" s="34">
        <v>0.5</v>
      </c>
      <c r="T92" s="34">
        <v>0.5</v>
      </c>
      <c r="U92" s="137">
        <v>0.5</v>
      </c>
      <c r="V92" s="137">
        <v>1</v>
      </c>
      <c r="W92" s="219" t="s">
        <v>496</v>
      </c>
      <c r="X92" s="193" t="s">
        <v>497</v>
      </c>
      <c r="Y92" s="246"/>
    </row>
    <row r="93" spans="1:25" s="256" customFormat="1" ht="84.75" customHeight="1">
      <c r="A93" s="194"/>
      <c r="B93" s="193"/>
      <c r="C93" s="193"/>
      <c r="D93" s="193"/>
      <c r="E93" s="193"/>
      <c r="F93" s="186"/>
      <c r="G93" s="193"/>
      <c r="H93" s="106"/>
      <c r="I93" s="114"/>
      <c r="J93" s="219"/>
      <c r="K93" s="545"/>
      <c r="L93" s="533"/>
      <c r="M93" s="533"/>
      <c r="N93" s="536"/>
      <c r="O93" s="536"/>
      <c r="P93" s="115" t="s">
        <v>403</v>
      </c>
      <c r="Q93" s="34"/>
      <c r="R93" s="34"/>
      <c r="S93" s="34">
        <v>0.5</v>
      </c>
      <c r="T93" s="34">
        <v>0.5</v>
      </c>
      <c r="U93" s="137">
        <v>0.5</v>
      </c>
      <c r="V93" s="137">
        <v>1</v>
      </c>
      <c r="W93" s="219"/>
      <c r="X93" s="193"/>
      <c r="Y93" s="246"/>
    </row>
    <row r="94" spans="1:25" s="256" customFormat="1" ht="96" customHeight="1">
      <c r="A94" s="194" t="s">
        <v>24</v>
      </c>
      <c r="B94" s="193" t="s">
        <v>91</v>
      </c>
      <c r="C94" s="193">
        <v>31</v>
      </c>
      <c r="D94" s="193" t="s">
        <v>169</v>
      </c>
      <c r="E94" s="611" t="e">
        <f>SUM(H94:H132)</f>
        <v>#REF!</v>
      </c>
      <c r="F94" s="186">
        <v>3</v>
      </c>
      <c r="G94" s="193" t="s">
        <v>426</v>
      </c>
      <c r="H94" s="106" t="e">
        <f>#REF!/#REF!</f>
        <v>#REF!</v>
      </c>
      <c r="I94" s="116" t="s">
        <v>366</v>
      </c>
      <c r="J94" s="219" t="s">
        <v>451</v>
      </c>
      <c r="K94" s="559" t="s">
        <v>42</v>
      </c>
      <c r="L94" s="559">
        <v>1</v>
      </c>
      <c r="M94" s="559">
        <v>1</v>
      </c>
      <c r="N94" s="608">
        <v>20</v>
      </c>
      <c r="O94" s="534">
        <v>1</v>
      </c>
      <c r="P94" s="116" t="s">
        <v>452</v>
      </c>
      <c r="Q94" s="34"/>
      <c r="R94" s="34">
        <v>0.2</v>
      </c>
      <c r="S94" s="34">
        <v>0.5</v>
      </c>
      <c r="T94" s="34">
        <v>0.5</v>
      </c>
      <c r="U94" s="137">
        <v>0.4</v>
      </c>
      <c r="V94" s="137">
        <v>0.8</v>
      </c>
      <c r="W94" s="219" t="s">
        <v>487</v>
      </c>
      <c r="X94" s="193" t="s">
        <v>139</v>
      </c>
      <c r="Y94" s="246"/>
    </row>
    <row r="95" spans="1:25" s="256" customFormat="1" ht="84">
      <c r="A95" s="194" t="s">
        <v>24</v>
      </c>
      <c r="B95" s="193" t="s">
        <v>91</v>
      </c>
      <c r="C95" s="193">
        <v>31</v>
      </c>
      <c r="D95" s="193" t="s">
        <v>169</v>
      </c>
      <c r="E95" s="611"/>
      <c r="F95" s="187">
        <v>3</v>
      </c>
      <c r="G95" s="193" t="s">
        <v>426</v>
      </c>
      <c r="H95" s="106"/>
      <c r="I95" s="116" t="s">
        <v>366</v>
      </c>
      <c r="J95" s="219" t="s">
        <v>451</v>
      </c>
      <c r="K95" s="559"/>
      <c r="L95" s="559"/>
      <c r="M95" s="559"/>
      <c r="N95" s="609"/>
      <c r="O95" s="535"/>
      <c r="P95" s="116" t="s">
        <v>453</v>
      </c>
      <c r="Q95" s="34"/>
      <c r="R95" s="34"/>
      <c r="S95" s="34">
        <v>0.5</v>
      </c>
      <c r="T95" s="34">
        <v>0.5</v>
      </c>
      <c r="U95" s="137">
        <v>0.5</v>
      </c>
      <c r="V95" s="137">
        <v>1</v>
      </c>
      <c r="W95" s="219" t="s">
        <v>487</v>
      </c>
      <c r="X95" s="193" t="s">
        <v>139</v>
      </c>
      <c r="Y95" s="246"/>
    </row>
    <row r="96" spans="1:25" s="256" customFormat="1" ht="168">
      <c r="A96" s="194" t="s">
        <v>24</v>
      </c>
      <c r="B96" s="193" t="s">
        <v>91</v>
      </c>
      <c r="C96" s="193">
        <v>31</v>
      </c>
      <c r="D96" s="193" t="s">
        <v>169</v>
      </c>
      <c r="E96" s="611"/>
      <c r="F96" s="187">
        <v>3</v>
      </c>
      <c r="G96" s="193" t="s">
        <v>426</v>
      </c>
      <c r="H96" s="106"/>
      <c r="I96" s="116" t="s">
        <v>366</v>
      </c>
      <c r="J96" s="219" t="s">
        <v>451</v>
      </c>
      <c r="K96" s="559"/>
      <c r="L96" s="559"/>
      <c r="M96" s="559"/>
      <c r="N96" s="609"/>
      <c r="O96" s="535"/>
      <c r="P96" s="116" t="s">
        <v>454</v>
      </c>
      <c r="Q96" s="34"/>
      <c r="R96" s="34"/>
      <c r="S96" s="34">
        <v>0.5</v>
      </c>
      <c r="T96" s="34">
        <v>0.5</v>
      </c>
      <c r="U96" s="137">
        <v>0.5</v>
      </c>
      <c r="V96" s="137">
        <v>1</v>
      </c>
      <c r="W96" s="219" t="s">
        <v>487</v>
      </c>
      <c r="X96" s="193" t="s">
        <v>139</v>
      </c>
      <c r="Y96" s="246"/>
    </row>
    <row r="97" spans="1:25" s="256" customFormat="1" ht="96">
      <c r="A97" s="194" t="s">
        <v>24</v>
      </c>
      <c r="B97" s="193" t="s">
        <v>91</v>
      </c>
      <c r="C97" s="193">
        <v>31</v>
      </c>
      <c r="D97" s="193" t="s">
        <v>169</v>
      </c>
      <c r="E97" s="611"/>
      <c r="F97" s="187">
        <v>3</v>
      </c>
      <c r="G97" s="193" t="s">
        <v>426</v>
      </c>
      <c r="H97" s="106"/>
      <c r="I97" s="116" t="s">
        <v>366</v>
      </c>
      <c r="J97" s="219" t="s">
        <v>451</v>
      </c>
      <c r="K97" s="559"/>
      <c r="L97" s="559"/>
      <c r="M97" s="559"/>
      <c r="N97" s="609"/>
      <c r="O97" s="535"/>
      <c r="P97" s="116" t="s">
        <v>455</v>
      </c>
      <c r="Q97" s="34"/>
      <c r="R97" s="34">
        <v>0.2</v>
      </c>
      <c r="S97" s="34">
        <v>0.5</v>
      </c>
      <c r="T97" s="34">
        <v>0.5</v>
      </c>
      <c r="U97" s="137">
        <v>0.4</v>
      </c>
      <c r="V97" s="137">
        <v>0.8</v>
      </c>
      <c r="W97" s="219" t="s">
        <v>487</v>
      </c>
      <c r="X97" s="193" t="s">
        <v>139</v>
      </c>
      <c r="Y97" s="246"/>
    </row>
    <row r="98" spans="1:25" s="256" customFormat="1" ht="84.75" thickBot="1">
      <c r="A98" s="194" t="s">
        <v>24</v>
      </c>
      <c r="B98" s="193" t="s">
        <v>91</v>
      </c>
      <c r="C98" s="193">
        <v>31</v>
      </c>
      <c r="D98" s="193" t="s">
        <v>169</v>
      </c>
      <c r="E98" s="611"/>
      <c r="F98" s="187">
        <v>3</v>
      </c>
      <c r="G98" s="193" t="s">
        <v>426</v>
      </c>
      <c r="H98" s="106"/>
      <c r="I98" s="116" t="s">
        <v>366</v>
      </c>
      <c r="J98" s="219" t="s">
        <v>451</v>
      </c>
      <c r="K98" s="559"/>
      <c r="L98" s="559"/>
      <c r="M98" s="559"/>
      <c r="N98" s="610"/>
      <c r="O98" s="536"/>
      <c r="P98" s="116" t="s">
        <v>456</v>
      </c>
      <c r="Q98" s="34"/>
      <c r="R98" s="34"/>
      <c r="S98" s="34">
        <v>0.5</v>
      </c>
      <c r="T98" s="34">
        <v>0.5</v>
      </c>
      <c r="U98" s="137">
        <v>0.5</v>
      </c>
      <c r="V98" s="137">
        <v>1</v>
      </c>
      <c r="W98" s="219" t="s">
        <v>487</v>
      </c>
      <c r="X98" s="193" t="s">
        <v>139</v>
      </c>
      <c r="Y98" s="246"/>
    </row>
    <row r="99" spans="1:25" s="256" customFormat="1" ht="96" customHeight="1">
      <c r="A99" s="194" t="s">
        <v>24</v>
      </c>
      <c r="B99" s="193" t="s">
        <v>91</v>
      </c>
      <c r="C99" s="193">
        <v>31</v>
      </c>
      <c r="D99" s="193" t="s">
        <v>169</v>
      </c>
      <c r="E99" s="559"/>
      <c r="F99" s="187">
        <v>3</v>
      </c>
      <c r="G99" s="193" t="s">
        <v>426</v>
      </c>
      <c r="H99" s="106" t="e">
        <f>#REF!/#REF!</f>
        <v>#REF!</v>
      </c>
      <c r="I99" s="116" t="s">
        <v>366</v>
      </c>
      <c r="J99" s="219" t="s">
        <v>451</v>
      </c>
      <c r="K99" s="543" t="s">
        <v>43</v>
      </c>
      <c r="L99" s="543">
        <v>0.2</v>
      </c>
      <c r="M99" s="543">
        <v>0.2</v>
      </c>
      <c r="N99" s="540">
        <v>2</v>
      </c>
      <c r="O99" s="534">
        <v>1</v>
      </c>
      <c r="P99" s="138" t="s">
        <v>613</v>
      </c>
      <c r="Q99" s="34"/>
      <c r="R99" s="34">
        <v>0.2</v>
      </c>
      <c r="S99" s="34">
        <v>0.5</v>
      </c>
      <c r="T99" s="34">
        <v>0.5</v>
      </c>
      <c r="U99" s="137">
        <v>0.4</v>
      </c>
      <c r="V99" s="137">
        <v>0.8</v>
      </c>
      <c r="W99" s="219" t="s">
        <v>487</v>
      </c>
      <c r="X99" s="193" t="s">
        <v>139</v>
      </c>
      <c r="Y99" s="246"/>
    </row>
    <row r="100" spans="1:25" s="256" customFormat="1" ht="84">
      <c r="A100" s="194" t="s">
        <v>24</v>
      </c>
      <c r="B100" s="193" t="s">
        <v>91</v>
      </c>
      <c r="C100" s="193">
        <v>31</v>
      </c>
      <c r="D100" s="193" t="s">
        <v>169</v>
      </c>
      <c r="E100" s="559"/>
      <c r="F100" s="187">
        <v>3</v>
      </c>
      <c r="G100" s="193" t="s">
        <v>426</v>
      </c>
      <c r="H100" s="106"/>
      <c r="I100" s="116" t="s">
        <v>366</v>
      </c>
      <c r="J100" s="219" t="s">
        <v>451</v>
      </c>
      <c r="K100" s="544"/>
      <c r="L100" s="544"/>
      <c r="M100" s="544"/>
      <c r="N100" s="541"/>
      <c r="O100" s="535"/>
      <c r="P100" s="139" t="s">
        <v>614</v>
      </c>
      <c r="Q100" s="34"/>
      <c r="R100" s="34"/>
      <c r="S100" s="34">
        <v>0.5</v>
      </c>
      <c r="T100" s="34">
        <v>0.5</v>
      </c>
      <c r="U100" s="137">
        <v>0.5</v>
      </c>
      <c r="V100" s="137">
        <v>1</v>
      </c>
      <c r="W100" s="219" t="s">
        <v>487</v>
      </c>
      <c r="X100" s="193" t="s">
        <v>139</v>
      </c>
      <c r="Y100" s="246"/>
    </row>
    <row r="101" spans="1:25" s="256" customFormat="1" ht="120">
      <c r="A101" s="194" t="s">
        <v>24</v>
      </c>
      <c r="B101" s="193" t="s">
        <v>91</v>
      </c>
      <c r="C101" s="193">
        <v>31</v>
      </c>
      <c r="D101" s="193" t="s">
        <v>169</v>
      </c>
      <c r="E101" s="559"/>
      <c r="F101" s="187">
        <v>3</v>
      </c>
      <c r="G101" s="193" t="s">
        <v>426</v>
      </c>
      <c r="H101" s="106"/>
      <c r="I101" s="116" t="s">
        <v>366</v>
      </c>
      <c r="J101" s="219" t="s">
        <v>451</v>
      </c>
      <c r="K101" s="544"/>
      <c r="L101" s="544"/>
      <c r="M101" s="544"/>
      <c r="N101" s="541"/>
      <c r="O101" s="535"/>
      <c r="P101" s="139" t="s">
        <v>615</v>
      </c>
      <c r="Q101" s="34"/>
      <c r="R101" s="34"/>
      <c r="S101" s="34">
        <v>0.5</v>
      </c>
      <c r="T101" s="34">
        <v>0.5</v>
      </c>
      <c r="U101" s="137">
        <v>0.5</v>
      </c>
      <c r="V101" s="137">
        <v>1</v>
      </c>
      <c r="W101" s="219" t="s">
        <v>487</v>
      </c>
      <c r="X101" s="193" t="s">
        <v>139</v>
      </c>
      <c r="Y101" s="246"/>
    </row>
    <row r="102" spans="1:25" s="256" customFormat="1" ht="84">
      <c r="A102" s="194" t="s">
        <v>24</v>
      </c>
      <c r="B102" s="193" t="s">
        <v>91</v>
      </c>
      <c r="C102" s="193">
        <v>31</v>
      </c>
      <c r="D102" s="193" t="s">
        <v>169</v>
      </c>
      <c r="E102" s="559"/>
      <c r="F102" s="187">
        <v>3</v>
      </c>
      <c r="G102" s="193" t="s">
        <v>426</v>
      </c>
      <c r="H102" s="106"/>
      <c r="I102" s="116" t="s">
        <v>366</v>
      </c>
      <c r="J102" s="219" t="s">
        <v>451</v>
      </c>
      <c r="K102" s="544"/>
      <c r="L102" s="544"/>
      <c r="M102" s="544"/>
      <c r="N102" s="541"/>
      <c r="O102" s="535"/>
      <c r="P102" s="139" t="s">
        <v>616</v>
      </c>
      <c r="Q102" s="34"/>
      <c r="R102" s="34">
        <v>0.2</v>
      </c>
      <c r="S102" s="34">
        <v>0.5</v>
      </c>
      <c r="T102" s="34">
        <v>0.5</v>
      </c>
      <c r="U102" s="137">
        <v>0.4</v>
      </c>
      <c r="V102" s="137">
        <v>0.8</v>
      </c>
      <c r="W102" s="219" t="s">
        <v>487</v>
      </c>
      <c r="X102" s="193" t="s">
        <v>139</v>
      </c>
      <c r="Y102" s="246"/>
    </row>
    <row r="103" spans="1:25" s="256" customFormat="1" ht="84.75" thickBot="1">
      <c r="A103" s="194" t="s">
        <v>24</v>
      </c>
      <c r="B103" s="193" t="s">
        <v>91</v>
      </c>
      <c r="C103" s="193">
        <v>31</v>
      </c>
      <c r="D103" s="193" t="s">
        <v>169</v>
      </c>
      <c r="E103" s="559"/>
      <c r="F103" s="187">
        <v>3</v>
      </c>
      <c r="G103" s="193" t="s">
        <v>426</v>
      </c>
      <c r="H103" s="106"/>
      <c r="I103" s="116" t="s">
        <v>366</v>
      </c>
      <c r="J103" s="219" t="s">
        <v>451</v>
      </c>
      <c r="K103" s="545"/>
      <c r="L103" s="545"/>
      <c r="M103" s="545"/>
      <c r="N103" s="542"/>
      <c r="O103" s="536"/>
      <c r="P103" s="140" t="s">
        <v>605</v>
      </c>
      <c r="Q103" s="34"/>
      <c r="R103" s="34"/>
      <c r="S103" s="34">
        <v>0.5</v>
      </c>
      <c r="T103" s="34">
        <v>0.5</v>
      </c>
      <c r="U103" s="137">
        <v>0.5</v>
      </c>
      <c r="V103" s="137">
        <v>1</v>
      </c>
      <c r="W103" s="219" t="s">
        <v>487</v>
      </c>
      <c r="X103" s="193" t="s">
        <v>139</v>
      </c>
      <c r="Y103" s="246"/>
    </row>
    <row r="104" spans="1:25" s="256" customFormat="1" ht="123.75" customHeight="1">
      <c r="A104" s="194" t="s">
        <v>24</v>
      </c>
      <c r="B104" s="193" t="s">
        <v>91</v>
      </c>
      <c r="C104" s="193">
        <v>31</v>
      </c>
      <c r="D104" s="193" t="s">
        <v>169</v>
      </c>
      <c r="E104" s="559"/>
      <c r="F104" s="187">
        <v>3</v>
      </c>
      <c r="G104" s="193" t="s">
        <v>426</v>
      </c>
      <c r="H104" s="106" t="e">
        <f>#REF!/#REF!</f>
        <v>#REF!</v>
      </c>
      <c r="I104" s="116" t="s">
        <v>366</v>
      </c>
      <c r="J104" s="219" t="s">
        <v>451</v>
      </c>
      <c r="K104" s="559" t="s">
        <v>44</v>
      </c>
      <c r="L104" s="607">
        <v>500</v>
      </c>
      <c r="M104" s="607">
        <v>500</v>
      </c>
      <c r="N104" s="583">
        <v>6706</v>
      </c>
      <c r="O104" s="584">
        <f>926/1000</f>
        <v>0.926</v>
      </c>
      <c r="P104" s="219" t="s">
        <v>488</v>
      </c>
      <c r="Q104" s="34"/>
      <c r="R104" s="34"/>
      <c r="S104" s="127">
        <v>0.5</v>
      </c>
      <c r="T104" s="127">
        <v>0.5</v>
      </c>
      <c r="U104" s="131">
        <v>0.4</v>
      </c>
      <c r="V104" s="131">
        <v>0.8</v>
      </c>
      <c r="W104" s="52" t="s">
        <v>480</v>
      </c>
      <c r="X104" s="193" t="s">
        <v>140</v>
      </c>
      <c r="Y104" s="246"/>
    </row>
    <row r="105" spans="1:25" s="256" customFormat="1" ht="84">
      <c r="A105" s="194" t="s">
        <v>213</v>
      </c>
      <c r="B105" s="193" t="s">
        <v>91</v>
      </c>
      <c r="C105" s="193">
        <v>31</v>
      </c>
      <c r="D105" s="193" t="s">
        <v>169</v>
      </c>
      <c r="E105" s="559"/>
      <c r="F105" s="187">
        <v>3</v>
      </c>
      <c r="G105" s="193" t="s">
        <v>426</v>
      </c>
      <c r="H105" s="106"/>
      <c r="I105" s="116" t="s">
        <v>366</v>
      </c>
      <c r="J105" s="219" t="s">
        <v>451</v>
      </c>
      <c r="K105" s="559"/>
      <c r="L105" s="607"/>
      <c r="M105" s="607"/>
      <c r="N105" s="583"/>
      <c r="O105" s="585"/>
      <c r="P105" s="219" t="s">
        <v>457</v>
      </c>
      <c r="Q105" s="34"/>
      <c r="R105" s="34"/>
      <c r="S105" s="127">
        <v>0.5</v>
      </c>
      <c r="T105" s="127">
        <v>0.5</v>
      </c>
      <c r="U105" s="131">
        <v>0.5</v>
      </c>
      <c r="V105" s="131">
        <v>1</v>
      </c>
      <c r="W105" s="52" t="s">
        <v>475</v>
      </c>
      <c r="X105" s="52" t="s">
        <v>140</v>
      </c>
      <c r="Y105" s="246"/>
    </row>
    <row r="106" spans="1:25" s="256" customFormat="1" ht="84.75" thickBot="1">
      <c r="A106" s="194" t="s">
        <v>214</v>
      </c>
      <c r="B106" s="193" t="s">
        <v>91</v>
      </c>
      <c r="C106" s="193">
        <v>31</v>
      </c>
      <c r="D106" s="193" t="s">
        <v>169</v>
      </c>
      <c r="E106" s="559"/>
      <c r="F106" s="187">
        <v>3</v>
      </c>
      <c r="G106" s="193" t="s">
        <v>426</v>
      </c>
      <c r="H106" s="106"/>
      <c r="I106" s="116" t="s">
        <v>366</v>
      </c>
      <c r="J106" s="219" t="s">
        <v>451</v>
      </c>
      <c r="K106" s="559"/>
      <c r="L106" s="607"/>
      <c r="M106" s="607"/>
      <c r="N106" s="583"/>
      <c r="O106" s="586"/>
      <c r="P106" s="219" t="s">
        <v>458</v>
      </c>
      <c r="Q106" s="34"/>
      <c r="R106" s="34"/>
      <c r="S106" s="127">
        <v>0.5</v>
      </c>
      <c r="T106" s="127">
        <v>0.5</v>
      </c>
      <c r="U106" s="131">
        <v>0.5</v>
      </c>
      <c r="V106" s="131">
        <v>1</v>
      </c>
      <c r="W106" s="52" t="s">
        <v>475</v>
      </c>
      <c r="X106" s="52" t="s">
        <v>140</v>
      </c>
      <c r="Y106" s="246"/>
    </row>
    <row r="107" spans="1:25" s="256" customFormat="1" ht="207.75" customHeight="1">
      <c r="A107" s="194" t="s">
        <v>24</v>
      </c>
      <c r="B107" s="193" t="s">
        <v>91</v>
      </c>
      <c r="C107" s="193">
        <v>31</v>
      </c>
      <c r="D107" s="193" t="s">
        <v>169</v>
      </c>
      <c r="E107" s="559"/>
      <c r="F107" s="187">
        <v>3</v>
      </c>
      <c r="G107" s="193" t="s">
        <v>426</v>
      </c>
      <c r="H107" s="106" t="e">
        <f>#REF!/#REF!</f>
        <v>#REF!</v>
      </c>
      <c r="I107" s="116" t="s">
        <v>366</v>
      </c>
      <c r="J107" s="219" t="s">
        <v>451</v>
      </c>
      <c r="K107" s="543" t="s">
        <v>45</v>
      </c>
      <c r="L107" s="543">
        <v>4</v>
      </c>
      <c r="M107" s="543">
        <v>4</v>
      </c>
      <c r="N107" s="587">
        <v>4</v>
      </c>
      <c r="O107" s="534">
        <v>1</v>
      </c>
      <c r="P107" s="257" t="s">
        <v>619</v>
      </c>
      <c r="Q107" s="127"/>
      <c r="R107" s="127">
        <v>0.2</v>
      </c>
      <c r="S107" s="127">
        <v>0.5</v>
      </c>
      <c r="T107" s="127">
        <v>0.5</v>
      </c>
      <c r="U107" s="131">
        <v>0.4</v>
      </c>
      <c r="V107" s="131">
        <v>0.8</v>
      </c>
      <c r="W107" s="51" t="s">
        <v>482</v>
      </c>
      <c r="X107" s="193" t="s">
        <v>483</v>
      </c>
      <c r="Y107" s="246"/>
    </row>
    <row r="108" spans="1:25" s="256" customFormat="1" ht="84">
      <c r="A108" s="194" t="s">
        <v>24</v>
      </c>
      <c r="B108" s="193" t="s">
        <v>91</v>
      </c>
      <c r="C108" s="193">
        <v>31</v>
      </c>
      <c r="D108" s="193" t="s">
        <v>169</v>
      </c>
      <c r="E108" s="559"/>
      <c r="F108" s="187">
        <v>3</v>
      </c>
      <c r="G108" s="193" t="s">
        <v>426</v>
      </c>
      <c r="H108" s="106"/>
      <c r="I108" s="116" t="s">
        <v>366</v>
      </c>
      <c r="J108" s="219" t="s">
        <v>451</v>
      </c>
      <c r="K108" s="544"/>
      <c r="L108" s="544"/>
      <c r="M108" s="544"/>
      <c r="N108" s="588"/>
      <c r="O108" s="535"/>
      <c r="P108" s="258" t="s">
        <v>459</v>
      </c>
      <c r="Q108" s="127"/>
      <c r="R108" s="127"/>
      <c r="S108" s="127">
        <v>0.5</v>
      </c>
      <c r="T108" s="127">
        <v>0.5</v>
      </c>
      <c r="U108" s="131">
        <v>0.5</v>
      </c>
      <c r="V108" s="131">
        <v>1</v>
      </c>
      <c r="W108" s="51" t="s">
        <v>482</v>
      </c>
      <c r="X108" s="193" t="s">
        <v>483</v>
      </c>
      <c r="Y108" s="246"/>
    </row>
    <row r="109" spans="1:25" s="256" customFormat="1" ht="84">
      <c r="A109" s="194" t="s">
        <v>24</v>
      </c>
      <c r="B109" s="193" t="s">
        <v>91</v>
      </c>
      <c r="C109" s="193">
        <v>31</v>
      </c>
      <c r="D109" s="193" t="s">
        <v>169</v>
      </c>
      <c r="E109" s="559"/>
      <c r="F109" s="187">
        <v>3</v>
      </c>
      <c r="G109" s="193" t="s">
        <v>426</v>
      </c>
      <c r="H109" s="106"/>
      <c r="I109" s="116" t="s">
        <v>366</v>
      </c>
      <c r="J109" s="219" t="s">
        <v>451</v>
      </c>
      <c r="K109" s="544"/>
      <c r="L109" s="544"/>
      <c r="M109" s="544"/>
      <c r="N109" s="588"/>
      <c r="O109" s="535"/>
      <c r="P109" s="49" t="s">
        <v>460</v>
      </c>
      <c r="Q109" s="127"/>
      <c r="R109" s="127"/>
      <c r="S109" s="127">
        <v>0.5</v>
      </c>
      <c r="T109" s="127">
        <v>0.5</v>
      </c>
      <c r="U109" s="131">
        <v>0.5</v>
      </c>
      <c r="V109" s="131">
        <v>1</v>
      </c>
      <c r="W109" s="51" t="s">
        <v>482</v>
      </c>
      <c r="X109" s="193" t="s">
        <v>483</v>
      </c>
      <c r="Y109" s="246"/>
    </row>
    <row r="110" spans="1:25" s="256" customFormat="1" ht="108">
      <c r="A110" s="194" t="s">
        <v>24</v>
      </c>
      <c r="B110" s="193" t="s">
        <v>91</v>
      </c>
      <c r="C110" s="193">
        <v>31</v>
      </c>
      <c r="D110" s="193" t="s">
        <v>169</v>
      </c>
      <c r="E110" s="559"/>
      <c r="F110" s="187">
        <v>3</v>
      </c>
      <c r="G110" s="193" t="s">
        <v>426</v>
      </c>
      <c r="H110" s="106"/>
      <c r="I110" s="116" t="s">
        <v>366</v>
      </c>
      <c r="J110" s="219" t="s">
        <v>451</v>
      </c>
      <c r="K110" s="544"/>
      <c r="L110" s="544"/>
      <c r="M110" s="544"/>
      <c r="N110" s="588"/>
      <c r="O110" s="535"/>
      <c r="P110" s="121" t="s">
        <v>620</v>
      </c>
      <c r="Q110" s="34"/>
      <c r="R110" s="34"/>
      <c r="S110" s="127">
        <v>0.5</v>
      </c>
      <c r="T110" s="127">
        <v>0.5</v>
      </c>
      <c r="U110" s="131">
        <v>0.5</v>
      </c>
      <c r="V110" s="131">
        <v>1</v>
      </c>
      <c r="W110" s="51" t="s">
        <v>482</v>
      </c>
      <c r="X110" s="193" t="s">
        <v>483</v>
      </c>
      <c r="Y110" s="246"/>
    </row>
    <row r="111" spans="1:25" s="256" customFormat="1" ht="108">
      <c r="A111" s="194" t="s">
        <v>24</v>
      </c>
      <c r="B111" s="193" t="s">
        <v>91</v>
      </c>
      <c r="C111" s="193">
        <v>31</v>
      </c>
      <c r="D111" s="193" t="s">
        <v>169</v>
      </c>
      <c r="E111" s="559"/>
      <c r="F111" s="187">
        <v>3</v>
      </c>
      <c r="G111" s="193" t="s">
        <v>426</v>
      </c>
      <c r="H111" s="106"/>
      <c r="I111" s="116" t="s">
        <v>366</v>
      </c>
      <c r="J111" s="219" t="s">
        <v>451</v>
      </c>
      <c r="K111" s="544"/>
      <c r="L111" s="544"/>
      <c r="M111" s="544"/>
      <c r="N111" s="588"/>
      <c r="O111" s="535"/>
      <c r="P111" s="49" t="s">
        <v>621</v>
      </c>
      <c r="Q111" s="34"/>
      <c r="R111" s="34"/>
      <c r="S111" s="127">
        <v>0.5</v>
      </c>
      <c r="T111" s="127">
        <v>0.5</v>
      </c>
      <c r="U111" s="131">
        <v>0.5</v>
      </c>
      <c r="V111" s="131">
        <v>1</v>
      </c>
      <c r="W111" s="51" t="s">
        <v>482</v>
      </c>
      <c r="X111" s="193" t="s">
        <v>483</v>
      </c>
      <c r="Y111" s="246"/>
    </row>
    <row r="112" spans="1:25" s="256" customFormat="1" ht="84">
      <c r="A112" s="194" t="s">
        <v>24</v>
      </c>
      <c r="B112" s="193" t="s">
        <v>91</v>
      </c>
      <c r="C112" s="193">
        <v>31</v>
      </c>
      <c r="D112" s="193" t="s">
        <v>169</v>
      </c>
      <c r="E112" s="559"/>
      <c r="F112" s="187">
        <v>3</v>
      </c>
      <c r="G112" s="193" t="s">
        <v>426</v>
      </c>
      <c r="H112" s="106"/>
      <c r="I112" s="116" t="s">
        <v>366</v>
      </c>
      <c r="J112" s="219" t="s">
        <v>451</v>
      </c>
      <c r="K112" s="544"/>
      <c r="L112" s="544"/>
      <c r="M112" s="544"/>
      <c r="N112" s="588"/>
      <c r="O112" s="535"/>
      <c r="P112" s="121" t="s">
        <v>461</v>
      </c>
      <c r="Q112" s="34"/>
      <c r="R112" s="34"/>
      <c r="S112" s="127">
        <v>0.5</v>
      </c>
      <c r="T112" s="127">
        <v>0.5</v>
      </c>
      <c r="U112" s="131">
        <v>0.5</v>
      </c>
      <c r="V112" s="131">
        <v>1</v>
      </c>
      <c r="W112" s="51" t="s">
        <v>482</v>
      </c>
      <c r="X112" s="193" t="s">
        <v>483</v>
      </c>
      <c r="Y112" s="246"/>
    </row>
    <row r="113" spans="1:25" s="256" customFormat="1" ht="84">
      <c r="A113" s="194" t="s">
        <v>24</v>
      </c>
      <c r="B113" s="193" t="s">
        <v>91</v>
      </c>
      <c r="C113" s="193">
        <v>31</v>
      </c>
      <c r="D113" s="193" t="s">
        <v>169</v>
      </c>
      <c r="E113" s="559"/>
      <c r="F113" s="187">
        <v>3</v>
      </c>
      <c r="G113" s="193" t="s">
        <v>426</v>
      </c>
      <c r="H113" s="106"/>
      <c r="I113" s="116" t="s">
        <v>366</v>
      </c>
      <c r="J113" s="219" t="s">
        <v>451</v>
      </c>
      <c r="K113" s="545"/>
      <c r="L113" s="545"/>
      <c r="M113" s="545"/>
      <c r="N113" s="589"/>
      <c r="O113" s="536"/>
      <c r="P113" s="49" t="s">
        <v>462</v>
      </c>
      <c r="Q113" s="34"/>
      <c r="R113" s="34"/>
      <c r="S113" s="127">
        <v>0.5</v>
      </c>
      <c r="T113" s="127">
        <v>0.5</v>
      </c>
      <c r="U113" s="131">
        <v>0.5</v>
      </c>
      <c r="V113" s="131">
        <v>1</v>
      </c>
      <c r="W113" s="51" t="s">
        <v>482</v>
      </c>
      <c r="X113" s="193" t="s">
        <v>483</v>
      </c>
      <c r="Y113" s="246"/>
    </row>
    <row r="114" spans="1:25" s="256" customFormat="1" ht="84" customHeight="1">
      <c r="A114" s="194" t="s">
        <v>24</v>
      </c>
      <c r="B114" s="193" t="s">
        <v>91</v>
      </c>
      <c r="C114" s="193">
        <v>31</v>
      </c>
      <c r="D114" s="193" t="s">
        <v>169</v>
      </c>
      <c r="E114" s="559"/>
      <c r="F114" s="187">
        <v>3</v>
      </c>
      <c r="G114" s="193" t="s">
        <v>426</v>
      </c>
      <c r="H114" s="106" t="e">
        <f>#REF!/#REF!</f>
        <v>#REF!</v>
      </c>
      <c r="I114" s="116" t="s">
        <v>366</v>
      </c>
      <c r="J114" s="219" t="s">
        <v>451</v>
      </c>
      <c r="K114" s="543" t="s">
        <v>46</v>
      </c>
      <c r="L114" s="531">
        <v>0.1</v>
      </c>
      <c r="M114" s="531">
        <v>0.1</v>
      </c>
      <c r="N114" s="594">
        <v>0.092</v>
      </c>
      <c r="O114" s="534">
        <f>9/10</f>
        <v>0.9</v>
      </c>
      <c r="P114" s="49" t="s">
        <v>463</v>
      </c>
      <c r="Q114" s="34"/>
      <c r="R114" s="34">
        <v>0.2</v>
      </c>
      <c r="S114" s="34">
        <v>0.5</v>
      </c>
      <c r="T114" s="34">
        <v>0.5</v>
      </c>
      <c r="U114" s="137">
        <v>0.4</v>
      </c>
      <c r="V114" s="137">
        <v>0.8</v>
      </c>
      <c r="W114" s="219" t="s">
        <v>498</v>
      </c>
      <c r="X114" s="193" t="s">
        <v>499</v>
      </c>
      <c r="Y114" s="246"/>
    </row>
    <row r="115" spans="1:25" s="256" customFormat="1" ht="84">
      <c r="A115" s="194" t="s">
        <v>24</v>
      </c>
      <c r="B115" s="193" t="s">
        <v>91</v>
      </c>
      <c r="C115" s="193">
        <v>31</v>
      </c>
      <c r="D115" s="193" t="s">
        <v>169</v>
      </c>
      <c r="E115" s="559"/>
      <c r="F115" s="187">
        <v>3</v>
      </c>
      <c r="G115" s="193" t="s">
        <v>426</v>
      </c>
      <c r="H115" s="106"/>
      <c r="I115" s="116" t="s">
        <v>366</v>
      </c>
      <c r="J115" s="219" t="s">
        <v>451</v>
      </c>
      <c r="K115" s="544"/>
      <c r="L115" s="532"/>
      <c r="M115" s="532"/>
      <c r="N115" s="595"/>
      <c r="O115" s="535"/>
      <c r="P115" s="113" t="s">
        <v>464</v>
      </c>
      <c r="Q115" s="34"/>
      <c r="R115" s="34">
        <v>0.2</v>
      </c>
      <c r="S115" s="34">
        <v>0.5</v>
      </c>
      <c r="T115" s="34">
        <v>0.5</v>
      </c>
      <c r="U115" s="137">
        <v>0.4</v>
      </c>
      <c r="V115" s="137">
        <v>0.8</v>
      </c>
      <c r="W115" s="219" t="s">
        <v>498</v>
      </c>
      <c r="X115" s="193" t="s">
        <v>499</v>
      </c>
      <c r="Y115" s="246"/>
    </row>
    <row r="116" spans="1:25" s="256" customFormat="1" ht="84">
      <c r="A116" s="194" t="s">
        <v>24</v>
      </c>
      <c r="B116" s="193" t="s">
        <v>91</v>
      </c>
      <c r="C116" s="193">
        <v>31</v>
      </c>
      <c r="D116" s="193" t="s">
        <v>169</v>
      </c>
      <c r="E116" s="559"/>
      <c r="F116" s="187">
        <v>3</v>
      </c>
      <c r="G116" s="193" t="s">
        <v>426</v>
      </c>
      <c r="H116" s="106"/>
      <c r="I116" s="116" t="s">
        <v>366</v>
      </c>
      <c r="J116" s="219" t="s">
        <v>451</v>
      </c>
      <c r="K116" s="544"/>
      <c r="L116" s="532"/>
      <c r="M116" s="532"/>
      <c r="N116" s="595"/>
      <c r="O116" s="535"/>
      <c r="P116" s="117" t="s">
        <v>603</v>
      </c>
      <c r="Q116" s="34"/>
      <c r="R116" s="34"/>
      <c r="S116" s="34">
        <v>0.5</v>
      </c>
      <c r="T116" s="34">
        <v>0.5</v>
      </c>
      <c r="U116" s="137">
        <v>0.5</v>
      </c>
      <c r="V116" s="137">
        <v>1</v>
      </c>
      <c r="W116" s="219" t="s">
        <v>498</v>
      </c>
      <c r="X116" s="193" t="s">
        <v>499</v>
      </c>
      <c r="Y116" s="246"/>
    </row>
    <row r="117" spans="1:25" s="256" customFormat="1" ht="84">
      <c r="A117" s="194" t="s">
        <v>24</v>
      </c>
      <c r="B117" s="193" t="s">
        <v>91</v>
      </c>
      <c r="C117" s="193">
        <v>31</v>
      </c>
      <c r="D117" s="193" t="s">
        <v>169</v>
      </c>
      <c r="E117" s="559"/>
      <c r="F117" s="187">
        <v>3</v>
      </c>
      <c r="G117" s="193" t="s">
        <v>426</v>
      </c>
      <c r="H117" s="106"/>
      <c r="I117" s="116" t="s">
        <v>366</v>
      </c>
      <c r="J117" s="219" t="s">
        <v>451</v>
      </c>
      <c r="K117" s="544"/>
      <c r="L117" s="532"/>
      <c r="M117" s="532"/>
      <c r="N117" s="595"/>
      <c r="O117" s="535"/>
      <c r="P117" s="113" t="s">
        <v>465</v>
      </c>
      <c r="Q117" s="34"/>
      <c r="R117" s="34"/>
      <c r="S117" s="34">
        <v>0.5</v>
      </c>
      <c r="T117" s="34">
        <v>0.5</v>
      </c>
      <c r="U117" s="137">
        <v>0.5</v>
      </c>
      <c r="V117" s="137">
        <v>1</v>
      </c>
      <c r="W117" s="219" t="s">
        <v>498</v>
      </c>
      <c r="X117" s="193" t="s">
        <v>499</v>
      </c>
      <c r="Y117" s="246"/>
    </row>
    <row r="118" spans="1:25" s="256" customFormat="1" ht="84">
      <c r="A118" s="194" t="s">
        <v>24</v>
      </c>
      <c r="B118" s="193" t="s">
        <v>91</v>
      </c>
      <c r="C118" s="193">
        <v>31</v>
      </c>
      <c r="D118" s="193" t="s">
        <v>169</v>
      </c>
      <c r="E118" s="559"/>
      <c r="F118" s="187">
        <v>3</v>
      </c>
      <c r="G118" s="193" t="s">
        <v>426</v>
      </c>
      <c r="H118" s="106"/>
      <c r="I118" s="116" t="s">
        <v>366</v>
      </c>
      <c r="J118" s="219" t="s">
        <v>451</v>
      </c>
      <c r="K118" s="544"/>
      <c r="L118" s="532"/>
      <c r="M118" s="532"/>
      <c r="N118" s="595"/>
      <c r="O118" s="535"/>
      <c r="P118" s="113" t="s">
        <v>466</v>
      </c>
      <c r="Q118" s="34"/>
      <c r="R118" s="34"/>
      <c r="S118" s="34">
        <v>0.5</v>
      </c>
      <c r="T118" s="34">
        <v>0.5</v>
      </c>
      <c r="U118" s="137">
        <v>0</v>
      </c>
      <c r="V118" s="137">
        <v>0</v>
      </c>
      <c r="W118" s="219" t="s">
        <v>498</v>
      </c>
      <c r="X118" s="193" t="s">
        <v>499</v>
      </c>
      <c r="Y118" s="246"/>
    </row>
    <row r="119" spans="1:25" s="256" customFormat="1" ht="84">
      <c r="A119" s="194" t="s">
        <v>24</v>
      </c>
      <c r="B119" s="193" t="s">
        <v>91</v>
      </c>
      <c r="C119" s="193">
        <v>31</v>
      </c>
      <c r="D119" s="193" t="s">
        <v>169</v>
      </c>
      <c r="E119" s="559"/>
      <c r="F119" s="187">
        <v>3</v>
      </c>
      <c r="G119" s="193" t="s">
        <v>426</v>
      </c>
      <c r="H119" s="106"/>
      <c r="I119" s="116" t="s">
        <v>366</v>
      </c>
      <c r="J119" s="219" t="s">
        <v>451</v>
      </c>
      <c r="K119" s="544"/>
      <c r="L119" s="532"/>
      <c r="M119" s="532"/>
      <c r="N119" s="595"/>
      <c r="O119" s="535"/>
      <c r="P119" s="123" t="s">
        <v>625</v>
      </c>
      <c r="Q119" s="34"/>
      <c r="R119" s="34"/>
      <c r="S119" s="34">
        <v>0.5</v>
      </c>
      <c r="T119" s="34">
        <v>0.5</v>
      </c>
      <c r="U119" s="137">
        <v>0.5</v>
      </c>
      <c r="V119" s="137">
        <v>1</v>
      </c>
      <c r="W119" s="219" t="s">
        <v>498</v>
      </c>
      <c r="X119" s="193" t="s">
        <v>499</v>
      </c>
      <c r="Y119" s="246"/>
    </row>
    <row r="120" spans="1:25" s="256" customFormat="1" ht="84.75" customHeight="1">
      <c r="A120" s="194"/>
      <c r="B120" s="193"/>
      <c r="C120" s="193"/>
      <c r="D120" s="193"/>
      <c r="E120" s="559"/>
      <c r="F120" s="187"/>
      <c r="G120" s="193"/>
      <c r="H120" s="106"/>
      <c r="I120" s="116"/>
      <c r="J120" s="219"/>
      <c r="K120" s="545"/>
      <c r="L120" s="533"/>
      <c r="M120" s="533"/>
      <c r="N120" s="595"/>
      <c r="O120" s="535"/>
      <c r="P120" s="123" t="s">
        <v>626</v>
      </c>
      <c r="Q120" s="34"/>
      <c r="R120" s="34"/>
      <c r="S120" s="34">
        <v>0.5</v>
      </c>
      <c r="T120" s="34">
        <v>0.5</v>
      </c>
      <c r="U120" s="137">
        <v>0.5</v>
      </c>
      <c r="V120" s="137">
        <v>1</v>
      </c>
      <c r="W120" s="219"/>
      <c r="X120" s="193"/>
      <c r="Y120" s="246"/>
    </row>
    <row r="121" spans="1:25" s="256" customFormat="1" ht="219" customHeight="1">
      <c r="A121" s="194" t="s">
        <v>24</v>
      </c>
      <c r="B121" s="193" t="s">
        <v>91</v>
      </c>
      <c r="C121" s="193">
        <v>31</v>
      </c>
      <c r="D121" s="193" t="s">
        <v>169</v>
      </c>
      <c r="E121" s="559"/>
      <c r="F121" s="187">
        <v>3</v>
      </c>
      <c r="G121" s="193" t="s">
        <v>467</v>
      </c>
      <c r="H121" s="106"/>
      <c r="I121" s="116" t="s">
        <v>366</v>
      </c>
      <c r="J121" s="219" t="s">
        <v>451</v>
      </c>
      <c r="K121" s="543" t="s">
        <v>47</v>
      </c>
      <c r="L121" s="543">
        <v>116</v>
      </c>
      <c r="M121" s="543">
        <v>116</v>
      </c>
      <c r="N121" s="591">
        <v>116</v>
      </c>
      <c r="O121" s="534">
        <v>1</v>
      </c>
      <c r="P121" s="46" t="s">
        <v>468</v>
      </c>
      <c r="Q121" s="34"/>
      <c r="R121" s="34"/>
      <c r="S121" s="127">
        <v>0.5</v>
      </c>
      <c r="T121" s="127">
        <v>0.5</v>
      </c>
      <c r="U121" s="131">
        <v>0.5</v>
      </c>
      <c r="V121" s="131">
        <v>1</v>
      </c>
      <c r="W121" s="52" t="s">
        <v>476</v>
      </c>
      <c r="X121" s="52" t="s">
        <v>477</v>
      </c>
      <c r="Y121" s="246"/>
    </row>
    <row r="122" spans="1:25" s="256" customFormat="1" ht="84">
      <c r="A122" s="194" t="s">
        <v>24</v>
      </c>
      <c r="B122" s="193" t="s">
        <v>91</v>
      </c>
      <c r="C122" s="193">
        <v>31</v>
      </c>
      <c r="D122" s="193" t="s">
        <v>169</v>
      </c>
      <c r="E122" s="559"/>
      <c r="F122" s="187">
        <v>3</v>
      </c>
      <c r="G122" s="193" t="s">
        <v>467</v>
      </c>
      <c r="H122" s="106"/>
      <c r="I122" s="116" t="s">
        <v>366</v>
      </c>
      <c r="J122" s="219" t="s">
        <v>451</v>
      </c>
      <c r="K122" s="544"/>
      <c r="L122" s="544"/>
      <c r="M122" s="544"/>
      <c r="N122" s="592"/>
      <c r="O122" s="535"/>
      <c r="P122" s="46" t="s">
        <v>469</v>
      </c>
      <c r="Q122" s="34"/>
      <c r="R122" s="34">
        <v>0.2</v>
      </c>
      <c r="S122" s="127">
        <v>0.5</v>
      </c>
      <c r="T122" s="127">
        <v>0.5</v>
      </c>
      <c r="U122" s="131">
        <v>0.5</v>
      </c>
      <c r="V122" s="131">
        <v>1</v>
      </c>
      <c r="W122" s="52" t="s">
        <v>476</v>
      </c>
      <c r="X122" s="52" t="s">
        <v>477</v>
      </c>
      <c r="Y122" s="246"/>
    </row>
    <row r="123" spans="1:25" s="256" customFormat="1" ht="84">
      <c r="A123" s="194" t="s">
        <v>24</v>
      </c>
      <c r="B123" s="193" t="s">
        <v>91</v>
      </c>
      <c r="C123" s="193">
        <v>31</v>
      </c>
      <c r="D123" s="193" t="s">
        <v>169</v>
      </c>
      <c r="E123" s="559"/>
      <c r="F123" s="187">
        <v>3</v>
      </c>
      <c r="G123" s="193" t="s">
        <v>467</v>
      </c>
      <c r="H123" s="106"/>
      <c r="I123" s="116" t="s">
        <v>366</v>
      </c>
      <c r="J123" s="219" t="s">
        <v>451</v>
      </c>
      <c r="K123" s="544"/>
      <c r="L123" s="544"/>
      <c r="M123" s="544"/>
      <c r="N123" s="592"/>
      <c r="O123" s="535"/>
      <c r="P123" s="116" t="s">
        <v>470</v>
      </c>
      <c r="Q123" s="34"/>
      <c r="R123" s="34">
        <v>0.2</v>
      </c>
      <c r="S123" s="127">
        <v>0.5</v>
      </c>
      <c r="T123" s="127">
        <v>0.5</v>
      </c>
      <c r="U123" s="131">
        <v>0.5</v>
      </c>
      <c r="V123" s="131">
        <v>1</v>
      </c>
      <c r="W123" s="52" t="s">
        <v>476</v>
      </c>
      <c r="X123" s="52" t="s">
        <v>477</v>
      </c>
      <c r="Y123" s="246"/>
    </row>
    <row r="124" spans="1:25" s="256" customFormat="1" ht="144">
      <c r="A124" s="194" t="s">
        <v>24</v>
      </c>
      <c r="B124" s="193" t="s">
        <v>91</v>
      </c>
      <c r="C124" s="193">
        <v>31</v>
      </c>
      <c r="D124" s="193" t="s">
        <v>169</v>
      </c>
      <c r="E124" s="559"/>
      <c r="F124" s="187">
        <v>3</v>
      </c>
      <c r="G124" s="193" t="s">
        <v>467</v>
      </c>
      <c r="H124" s="106"/>
      <c r="I124" s="116" t="s">
        <v>366</v>
      </c>
      <c r="J124" s="219" t="s">
        <v>451</v>
      </c>
      <c r="K124" s="544"/>
      <c r="L124" s="544"/>
      <c r="M124" s="544"/>
      <c r="N124" s="592"/>
      <c r="O124" s="535"/>
      <c r="P124" s="141" t="s">
        <v>622</v>
      </c>
      <c r="Q124" s="34"/>
      <c r="R124" s="34">
        <v>0.2</v>
      </c>
      <c r="S124" s="127">
        <v>0.5</v>
      </c>
      <c r="T124" s="127">
        <v>0.5</v>
      </c>
      <c r="U124" s="131">
        <v>0.5</v>
      </c>
      <c r="V124" s="131">
        <v>1</v>
      </c>
      <c r="W124" s="52" t="s">
        <v>476</v>
      </c>
      <c r="X124" s="52" t="s">
        <v>477</v>
      </c>
      <c r="Y124" s="246"/>
    </row>
    <row r="125" spans="1:25" s="256" customFormat="1" ht="84">
      <c r="A125" s="194" t="s">
        <v>24</v>
      </c>
      <c r="B125" s="193" t="s">
        <v>91</v>
      </c>
      <c r="C125" s="193">
        <v>31</v>
      </c>
      <c r="D125" s="193" t="s">
        <v>169</v>
      </c>
      <c r="E125" s="559"/>
      <c r="F125" s="187">
        <v>3</v>
      </c>
      <c r="G125" s="193" t="s">
        <v>467</v>
      </c>
      <c r="H125" s="106"/>
      <c r="I125" s="116" t="s">
        <v>366</v>
      </c>
      <c r="J125" s="219" t="s">
        <v>451</v>
      </c>
      <c r="K125" s="544"/>
      <c r="L125" s="544"/>
      <c r="M125" s="544"/>
      <c r="N125" s="592"/>
      <c r="O125" s="535"/>
      <c r="P125" s="116" t="s">
        <v>471</v>
      </c>
      <c r="Q125" s="34"/>
      <c r="R125" s="34"/>
      <c r="S125" s="127">
        <v>0.5</v>
      </c>
      <c r="T125" s="127">
        <v>0.5</v>
      </c>
      <c r="U125" s="131">
        <v>0</v>
      </c>
      <c r="V125" s="131">
        <v>0</v>
      </c>
      <c r="W125" s="52" t="s">
        <v>476</v>
      </c>
      <c r="X125" s="52" t="s">
        <v>477</v>
      </c>
      <c r="Y125" s="246"/>
    </row>
    <row r="126" spans="1:25" s="256" customFormat="1" ht="108">
      <c r="A126" s="194" t="s">
        <v>24</v>
      </c>
      <c r="B126" s="193" t="s">
        <v>91</v>
      </c>
      <c r="C126" s="193">
        <v>31</v>
      </c>
      <c r="D126" s="193" t="s">
        <v>169</v>
      </c>
      <c r="E126" s="559"/>
      <c r="F126" s="187">
        <v>3</v>
      </c>
      <c r="G126" s="193" t="s">
        <v>467</v>
      </c>
      <c r="H126" s="106"/>
      <c r="I126" s="116" t="s">
        <v>366</v>
      </c>
      <c r="J126" s="219" t="s">
        <v>451</v>
      </c>
      <c r="K126" s="544"/>
      <c r="L126" s="544"/>
      <c r="M126" s="544"/>
      <c r="N126" s="592"/>
      <c r="O126" s="535"/>
      <c r="P126" s="46" t="s">
        <v>472</v>
      </c>
      <c r="Q126" s="34"/>
      <c r="R126" s="34"/>
      <c r="S126" s="127">
        <v>0.5</v>
      </c>
      <c r="T126" s="127">
        <v>0.5</v>
      </c>
      <c r="U126" s="131">
        <v>0.5</v>
      </c>
      <c r="V126" s="131">
        <v>1</v>
      </c>
      <c r="W126" s="52" t="s">
        <v>476</v>
      </c>
      <c r="X126" s="52" t="s">
        <v>477</v>
      </c>
      <c r="Y126" s="246"/>
    </row>
    <row r="127" spans="1:25" s="256" customFormat="1" ht="84">
      <c r="A127" s="194" t="s">
        <v>24</v>
      </c>
      <c r="B127" s="193" t="s">
        <v>91</v>
      </c>
      <c r="C127" s="193">
        <v>31</v>
      </c>
      <c r="D127" s="193" t="s">
        <v>169</v>
      </c>
      <c r="E127" s="559"/>
      <c r="F127" s="187">
        <v>3</v>
      </c>
      <c r="G127" s="193" t="s">
        <v>467</v>
      </c>
      <c r="H127" s="106"/>
      <c r="I127" s="116" t="s">
        <v>366</v>
      </c>
      <c r="J127" s="219" t="s">
        <v>451</v>
      </c>
      <c r="K127" s="544"/>
      <c r="L127" s="544"/>
      <c r="M127" s="544"/>
      <c r="N127" s="592"/>
      <c r="O127" s="535"/>
      <c r="P127" s="46" t="s">
        <v>473</v>
      </c>
      <c r="Q127" s="34"/>
      <c r="R127" s="34">
        <v>0.2</v>
      </c>
      <c r="S127" s="127">
        <v>0.5</v>
      </c>
      <c r="T127" s="127">
        <v>0.5</v>
      </c>
      <c r="U127" s="131">
        <v>0.5</v>
      </c>
      <c r="V127" s="131">
        <v>1</v>
      </c>
      <c r="W127" s="219" t="s">
        <v>478</v>
      </c>
      <c r="X127" s="193" t="s">
        <v>479</v>
      </c>
      <c r="Y127" s="246"/>
    </row>
    <row r="128" spans="1:25" s="256" customFormat="1" ht="84">
      <c r="A128" s="194" t="s">
        <v>24</v>
      </c>
      <c r="B128" s="193" t="s">
        <v>91</v>
      </c>
      <c r="C128" s="193">
        <v>31</v>
      </c>
      <c r="D128" s="193" t="s">
        <v>169</v>
      </c>
      <c r="E128" s="559"/>
      <c r="F128" s="187">
        <v>3</v>
      </c>
      <c r="G128" s="193" t="s">
        <v>467</v>
      </c>
      <c r="H128" s="106"/>
      <c r="I128" s="116" t="s">
        <v>366</v>
      </c>
      <c r="J128" s="219" t="s">
        <v>451</v>
      </c>
      <c r="K128" s="544"/>
      <c r="L128" s="544"/>
      <c r="M128" s="544"/>
      <c r="N128" s="592"/>
      <c r="O128" s="535"/>
      <c r="P128" s="123" t="s">
        <v>474</v>
      </c>
      <c r="Q128" s="34"/>
      <c r="R128" s="34">
        <v>0.2</v>
      </c>
      <c r="S128" s="127">
        <v>0.5</v>
      </c>
      <c r="T128" s="127">
        <v>0.5</v>
      </c>
      <c r="U128" s="131">
        <v>0.5</v>
      </c>
      <c r="V128" s="131">
        <v>1</v>
      </c>
      <c r="W128" s="52" t="s">
        <v>476</v>
      </c>
      <c r="X128" s="52" t="s">
        <v>477</v>
      </c>
      <c r="Y128" s="246"/>
    </row>
    <row r="129" spans="1:25" s="256" customFormat="1" ht="84">
      <c r="A129" s="194" t="s">
        <v>24</v>
      </c>
      <c r="B129" s="193" t="s">
        <v>91</v>
      </c>
      <c r="C129" s="193">
        <v>31</v>
      </c>
      <c r="D129" s="193" t="s">
        <v>169</v>
      </c>
      <c r="E129" s="559"/>
      <c r="F129" s="187">
        <v>3</v>
      </c>
      <c r="G129" s="193" t="s">
        <v>467</v>
      </c>
      <c r="H129" s="106"/>
      <c r="I129" s="116" t="s">
        <v>366</v>
      </c>
      <c r="J129" s="219" t="s">
        <v>451</v>
      </c>
      <c r="K129" s="544"/>
      <c r="L129" s="544"/>
      <c r="M129" s="544"/>
      <c r="N129" s="592"/>
      <c r="O129" s="535"/>
      <c r="P129" s="142" t="s">
        <v>624</v>
      </c>
      <c r="Q129" s="34"/>
      <c r="R129" s="34"/>
      <c r="S129" s="127">
        <v>0.5</v>
      </c>
      <c r="T129" s="127">
        <v>0.5</v>
      </c>
      <c r="U129" s="131">
        <v>0.5</v>
      </c>
      <c r="V129" s="131">
        <v>1</v>
      </c>
      <c r="W129" s="52" t="s">
        <v>476</v>
      </c>
      <c r="X129" s="52" t="s">
        <v>477</v>
      </c>
      <c r="Y129" s="246"/>
    </row>
    <row r="130" spans="1:25" s="256" customFormat="1" ht="84">
      <c r="A130" s="194" t="s">
        <v>24</v>
      </c>
      <c r="B130" s="193" t="s">
        <v>91</v>
      </c>
      <c r="C130" s="193">
        <v>31</v>
      </c>
      <c r="D130" s="193" t="s">
        <v>169</v>
      </c>
      <c r="E130" s="559"/>
      <c r="F130" s="187">
        <v>3</v>
      </c>
      <c r="G130" s="193" t="s">
        <v>467</v>
      </c>
      <c r="H130" s="106"/>
      <c r="I130" s="116" t="s">
        <v>366</v>
      </c>
      <c r="J130" s="219" t="s">
        <v>451</v>
      </c>
      <c r="K130" s="544"/>
      <c r="L130" s="544"/>
      <c r="M130" s="544"/>
      <c r="N130" s="592"/>
      <c r="O130" s="535"/>
      <c r="P130" s="142" t="s">
        <v>623</v>
      </c>
      <c r="Q130" s="34"/>
      <c r="R130" s="34"/>
      <c r="S130" s="127">
        <v>0.5</v>
      </c>
      <c r="T130" s="127">
        <v>0.5</v>
      </c>
      <c r="U130" s="131">
        <v>0.5</v>
      </c>
      <c r="V130" s="131">
        <v>1</v>
      </c>
      <c r="W130" s="52" t="s">
        <v>476</v>
      </c>
      <c r="X130" s="52" t="s">
        <v>477</v>
      </c>
      <c r="Y130" s="246"/>
    </row>
    <row r="131" spans="1:25" s="256" customFormat="1" ht="84">
      <c r="A131" s="194" t="s">
        <v>24</v>
      </c>
      <c r="B131" s="193" t="s">
        <v>91</v>
      </c>
      <c r="C131" s="193">
        <v>31</v>
      </c>
      <c r="D131" s="193" t="s">
        <v>169</v>
      </c>
      <c r="E131" s="559"/>
      <c r="F131" s="187">
        <v>3</v>
      </c>
      <c r="G131" s="193" t="s">
        <v>467</v>
      </c>
      <c r="H131" s="106"/>
      <c r="I131" s="116" t="s">
        <v>366</v>
      </c>
      <c r="J131" s="219" t="s">
        <v>451</v>
      </c>
      <c r="K131" s="544"/>
      <c r="L131" s="544"/>
      <c r="M131" s="544"/>
      <c r="N131" s="592"/>
      <c r="O131" s="535"/>
      <c r="P131" s="123" t="s">
        <v>403</v>
      </c>
      <c r="Q131" s="34"/>
      <c r="R131" s="34"/>
      <c r="S131" s="127">
        <v>0.5</v>
      </c>
      <c r="T131" s="127">
        <v>0.5</v>
      </c>
      <c r="U131" s="131">
        <v>0.5</v>
      </c>
      <c r="V131" s="131">
        <v>1</v>
      </c>
      <c r="W131" s="219" t="s">
        <v>478</v>
      </c>
      <c r="X131" s="193" t="s">
        <v>479</v>
      </c>
      <c r="Y131" s="246"/>
    </row>
    <row r="132" spans="1:25" s="256" customFormat="1" ht="84">
      <c r="A132" s="194" t="s">
        <v>24</v>
      </c>
      <c r="B132" s="193" t="s">
        <v>91</v>
      </c>
      <c r="C132" s="193">
        <v>31</v>
      </c>
      <c r="D132" s="193" t="s">
        <v>169</v>
      </c>
      <c r="E132" s="559"/>
      <c r="F132" s="187">
        <v>3</v>
      </c>
      <c r="G132" s="193" t="s">
        <v>467</v>
      </c>
      <c r="H132" s="106"/>
      <c r="I132" s="116" t="s">
        <v>366</v>
      </c>
      <c r="J132" s="219" t="s">
        <v>451</v>
      </c>
      <c r="K132" s="545"/>
      <c r="L132" s="545"/>
      <c r="M132" s="545"/>
      <c r="N132" s="593"/>
      <c r="O132" s="536"/>
      <c r="P132" s="46" t="s">
        <v>406</v>
      </c>
      <c r="Q132" s="34"/>
      <c r="R132" s="34"/>
      <c r="S132" s="127">
        <v>0.5</v>
      </c>
      <c r="T132" s="127">
        <v>0.5</v>
      </c>
      <c r="U132" s="131">
        <v>0.5</v>
      </c>
      <c r="V132" s="131">
        <v>1</v>
      </c>
      <c r="W132" s="52" t="s">
        <v>475</v>
      </c>
      <c r="X132" s="219" t="s">
        <v>140</v>
      </c>
      <c r="Y132" s="246"/>
    </row>
    <row r="133" spans="1:25" s="256" customFormat="1" ht="117" customHeight="1">
      <c r="A133" s="194" t="s">
        <v>24</v>
      </c>
      <c r="B133" s="193" t="s">
        <v>92</v>
      </c>
      <c r="C133" s="193">
        <v>31</v>
      </c>
      <c r="D133" s="559" t="s">
        <v>109</v>
      </c>
      <c r="E133" s="611" t="e">
        <f>SUM(H133:H135)</f>
        <v>#REF!</v>
      </c>
      <c r="F133" s="559">
        <v>4</v>
      </c>
      <c r="G133" s="119" t="s">
        <v>147</v>
      </c>
      <c r="H133" s="106" t="e">
        <f>#REF!/#REF!</f>
        <v>#REF!</v>
      </c>
      <c r="I133" s="116" t="s">
        <v>366</v>
      </c>
      <c r="J133" s="219" t="s">
        <v>451</v>
      </c>
      <c r="K133" s="193" t="s">
        <v>48</v>
      </c>
      <c r="L133" s="34">
        <v>0.25</v>
      </c>
      <c r="M133" s="34">
        <v>0.25</v>
      </c>
      <c r="N133" s="247">
        <v>0.5</v>
      </c>
      <c r="O133" s="247">
        <v>1</v>
      </c>
      <c r="P133" s="128" t="s">
        <v>618</v>
      </c>
      <c r="Q133" s="248"/>
      <c r="R133" s="248"/>
      <c r="S133" s="34">
        <v>0.5</v>
      </c>
      <c r="T133" s="34">
        <v>0.5</v>
      </c>
      <c r="U133" s="137">
        <v>0.4</v>
      </c>
      <c r="V133" s="137">
        <v>0.8</v>
      </c>
      <c r="W133" s="44" t="s">
        <v>146</v>
      </c>
      <c r="X133" s="45" t="s">
        <v>158</v>
      </c>
      <c r="Y133" s="246"/>
    </row>
    <row r="134" spans="1:25" s="256" customFormat="1" ht="132">
      <c r="A134" s="194" t="s">
        <v>24</v>
      </c>
      <c r="B134" s="193" t="s">
        <v>92</v>
      </c>
      <c r="C134" s="193">
        <v>31</v>
      </c>
      <c r="D134" s="559"/>
      <c r="E134" s="559"/>
      <c r="F134" s="559"/>
      <c r="G134" s="119" t="s">
        <v>147</v>
      </c>
      <c r="H134" s="106" t="e">
        <f>#REF!/#REF!</f>
        <v>#REF!</v>
      </c>
      <c r="I134" s="49" t="s">
        <v>484</v>
      </c>
      <c r="J134" s="219" t="s">
        <v>485</v>
      </c>
      <c r="K134" s="193" t="s">
        <v>49</v>
      </c>
      <c r="L134" s="34">
        <v>0.25</v>
      </c>
      <c r="M134" s="34">
        <v>0.25</v>
      </c>
      <c r="N134" s="247">
        <v>0.5</v>
      </c>
      <c r="O134" s="247">
        <v>1</v>
      </c>
      <c r="P134" s="128" t="s">
        <v>617</v>
      </c>
      <c r="Q134" s="34"/>
      <c r="R134" s="34"/>
      <c r="S134" s="34">
        <v>0.5</v>
      </c>
      <c r="T134" s="34">
        <v>0.5</v>
      </c>
      <c r="U134" s="137">
        <v>0.5</v>
      </c>
      <c r="V134" s="137">
        <v>1</v>
      </c>
      <c r="W134" s="44" t="s">
        <v>146</v>
      </c>
      <c r="X134" s="45" t="s">
        <v>158</v>
      </c>
      <c r="Y134" s="246"/>
    </row>
    <row r="135" spans="1:25" s="256" customFormat="1" ht="132">
      <c r="A135" s="194" t="s">
        <v>24</v>
      </c>
      <c r="B135" s="193" t="s">
        <v>92</v>
      </c>
      <c r="C135" s="193">
        <v>31</v>
      </c>
      <c r="D135" s="559"/>
      <c r="E135" s="559"/>
      <c r="F135" s="559"/>
      <c r="G135" s="119" t="s">
        <v>147</v>
      </c>
      <c r="H135" s="106" t="e">
        <f>#REF!/#REF!</f>
        <v>#REF!</v>
      </c>
      <c r="I135" s="49" t="s">
        <v>484</v>
      </c>
      <c r="J135" s="219" t="s">
        <v>485</v>
      </c>
      <c r="K135" s="193" t="s">
        <v>50</v>
      </c>
      <c r="L135" s="34">
        <v>0.25</v>
      </c>
      <c r="M135" s="34">
        <v>0.25</v>
      </c>
      <c r="N135" s="247">
        <v>0.5</v>
      </c>
      <c r="O135" s="247">
        <v>1</v>
      </c>
      <c r="P135" s="128" t="s">
        <v>486</v>
      </c>
      <c r="Q135" s="34"/>
      <c r="R135" s="34">
        <v>0.2</v>
      </c>
      <c r="S135" s="34">
        <v>0.5</v>
      </c>
      <c r="T135" s="34">
        <v>0.5</v>
      </c>
      <c r="U135" s="137">
        <v>0.4</v>
      </c>
      <c r="V135" s="137">
        <v>0.8</v>
      </c>
      <c r="W135" s="44" t="s">
        <v>146</v>
      </c>
      <c r="X135" s="45" t="s">
        <v>158</v>
      </c>
      <c r="Y135" s="246"/>
    </row>
    <row r="136" spans="1:25" s="278" customFormat="1" ht="12.75">
      <c r="A136" s="262"/>
      <c r="B136" s="263"/>
      <c r="C136" s="264"/>
      <c r="D136" s="264"/>
      <c r="E136" s="264"/>
      <c r="F136" s="263"/>
      <c r="G136" s="265"/>
      <c r="H136" s="266"/>
      <c r="I136" s="267" t="s">
        <v>640</v>
      </c>
      <c r="K136" s="263">
        <v>24</v>
      </c>
      <c r="L136" s="268"/>
      <c r="M136" s="268"/>
      <c r="N136" s="269"/>
      <c r="O136" s="269">
        <f>SUM(O12:O135)/24</f>
        <v>0.8414113876319759</v>
      </c>
      <c r="P136" s="270">
        <v>124</v>
      </c>
      <c r="Q136" s="271"/>
      <c r="R136" s="271"/>
      <c r="S136" s="272"/>
      <c r="T136" s="272"/>
      <c r="U136" s="273"/>
      <c r="V136" s="274">
        <f>SUM(V12:V135)/124</f>
        <v>0.7522580645161286</v>
      </c>
      <c r="W136" s="275"/>
      <c r="X136" s="276"/>
      <c r="Y136" s="277"/>
    </row>
    <row r="137" spans="1:25" s="256" customFormat="1" ht="84.75" customHeight="1">
      <c r="A137" s="581" t="s">
        <v>24</v>
      </c>
      <c r="B137" s="543" t="s">
        <v>91</v>
      </c>
      <c r="C137" s="559">
        <v>31</v>
      </c>
      <c r="D137" s="559" t="s">
        <v>713</v>
      </c>
      <c r="E137" s="559">
        <v>1</v>
      </c>
      <c r="F137" s="560">
        <v>1</v>
      </c>
      <c r="G137" s="543" t="s">
        <v>714</v>
      </c>
      <c r="H137" s="543">
        <v>295937</v>
      </c>
      <c r="I137" s="543" t="s">
        <v>715</v>
      </c>
      <c r="J137" s="543">
        <v>295937</v>
      </c>
      <c r="K137" s="537" t="s">
        <v>716</v>
      </c>
      <c r="L137" s="547">
        <v>1</v>
      </c>
      <c r="M137" s="547">
        <v>1</v>
      </c>
      <c r="N137" s="563">
        <v>1</v>
      </c>
      <c r="O137" s="534">
        <v>1</v>
      </c>
      <c r="P137" s="118" t="s">
        <v>717</v>
      </c>
      <c r="S137" s="193">
        <v>4</v>
      </c>
      <c r="T137" s="249">
        <v>0</v>
      </c>
      <c r="U137" s="259">
        <v>4</v>
      </c>
      <c r="V137" s="174">
        <v>1</v>
      </c>
      <c r="W137" s="44" t="s">
        <v>718</v>
      </c>
      <c r="X137" s="45" t="s">
        <v>719</v>
      </c>
      <c r="Y137" s="118" t="s">
        <v>720</v>
      </c>
    </row>
    <row r="138" spans="1:25" s="256" customFormat="1" ht="120">
      <c r="A138" s="590"/>
      <c r="B138" s="544"/>
      <c r="C138" s="559"/>
      <c r="D138" s="559"/>
      <c r="E138" s="559"/>
      <c r="F138" s="561"/>
      <c r="G138" s="544"/>
      <c r="H138" s="544"/>
      <c r="I138" s="544"/>
      <c r="J138" s="544"/>
      <c r="K138" s="538"/>
      <c r="L138" s="548"/>
      <c r="M138" s="548"/>
      <c r="N138" s="564"/>
      <c r="O138" s="535"/>
      <c r="P138" s="118" t="s">
        <v>721</v>
      </c>
      <c r="S138" s="193">
        <v>0</v>
      </c>
      <c r="T138" s="193">
        <v>4</v>
      </c>
      <c r="U138" s="259">
        <v>4</v>
      </c>
      <c r="V138" s="174">
        <v>1</v>
      </c>
      <c r="W138" s="44" t="s">
        <v>718</v>
      </c>
      <c r="X138" s="45" t="s">
        <v>719</v>
      </c>
      <c r="Y138" s="118" t="s">
        <v>722</v>
      </c>
    </row>
    <row r="139" spans="1:25" s="256" customFormat="1" ht="96">
      <c r="A139" s="590"/>
      <c r="B139" s="544"/>
      <c r="C139" s="559"/>
      <c r="D139" s="559"/>
      <c r="E139" s="559"/>
      <c r="F139" s="561"/>
      <c r="G139" s="544"/>
      <c r="H139" s="544"/>
      <c r="I139" s="544"/>
      <c r="J139" s="544"/>
      <c r="K139" s="538"/>
      <c r="L139" s="548"/>
      <c r="M139" s="548"/>
      <c r="N139" s="564"/>
      <c r="O139" s="535"/>
      <c r="P139" s="118" t="s">
        <v>723</v>
      </c>
      <c r="S139" s="127">
        <v>0.2</v>
      </c>
      <c r="T139" s="127">
        <v>0.8</v>
      </c>
      <c r="U139" s="174">
        <v>1</v>
      </c>
      <c r="V139" s="131">
        <v>1</v>
      </c>
      <c r="W139" s="44" t="s">
        <v>718</v>
      </c>
      <c r="X139" s="45" t="s">
        <v>719</v>
      </c>
      <c r="Y139" s="118" t="s">
        <v>724</v>
      </c>
    </row>
    <row r="140" spans="1:25" s="256" customFormat="1" ht="108">
      <c r="A140" s="590"/>
      <c r="B140" s="544"/>
      <c r="C140" s="559"/>
      <c r="D140" s="559"/>
      <c r="E140" s="559"/>
      <c r="F140" s="561"/>
      <c r="G140" s="544"/>
      <c r="H140" s="544"/>
      <c r="I140" s="544"/>
      <c r="J140" s="544"/>
      <c r="K140" s="538"/>
      <c r="L140" s="548"/>
      <c r="M140" s="548"/>
      <c r="N140" s="564"/>
      <c r="O140" s="535"/>
      <c r="P140" s="118" t="s">
        <v>725</v>
      </c>
      <c r="S140" s="127">
        <v>0.2</v>
      </c>
      <c r="T140" s="127">
        <v>0.5</v>
      </c>
      <c r="U140" s="174">
        <v>0.7</v>
      </c>
      <c r="V140" s="131">
        <v>1</v>
      </c>
      <c r="W140" s="44" t="s">
        <v>718</v>
      </c>
      <c r="X140" s="45" t="s">
        <v>719</v>
      </c>
      <c r="Y140" s="118" t="s">
        <v>726</v>
      </c>
    </row>
    <row r="141" spans="1:25" s="256" customFormat="1" ht="60">
      <c r="A141" s="582"/>
      <c r="B141" s="545"/>
      <c r="C141" s="559"/>
      <c r="D141" s="559"/>
      <c r="E141" s="559"/>
      <c r="F141" s="561"/>
      <c r="G141" s="545"/>
      <c r="H141" s="545"/>
      <c r="I141" s="545"/>
      <c r="J141" s="545"/>
      <c r="K141" s="539"/>
      <c r="L141" s="549"/>
      <c r="M141" s="549"/>
      <c r="N141" s="564"/>
      <c r="O141" s="536"/>
      <c r="P141" s="118" t="s">
        <v>727</v>
      </c>
      <c r="S141" s="127">
        <v>0.5</v>
      </c>
      <c r="T141" s="127">
        <v>0.5</v>
      </c>
      <c r="U141" s="174">
        <v>1</v>
      </c>
      <c r="V141" s="131">
        <v>1</v>
      </c>
      <c r="W141" s="44" t="s">
        <v>718</v>
      </c>
      <c r="X141" s="45" t="s">
        <v>719</v>
      </c>
      <c r="Y141" s="118" t="s">
        <v>728</v>
      </c>
    </row>
    <row r="142" spans="1:25" s="256" customFormat="1" ht="15" customHeight="1">
      <c r="A142" s="581" t="s">
        <v>24</v>
      </c>
      <c r="B142" s="543" t="s">
        <v>91</v>
      </c>
      <c r="C142" s="559">
        <v>31</v>
      </c>
      <c r="D142" s="559" t="s">
        <v>713</v>
      </c>
      <c r="E142" s="559"/>
      <c r="F142" s="561">
        <v>1</v>
      </c>
      <c r="G142" s="543" t="s">
        <v>714</v>
      </c>
      <c r="H142" s="550"/>
      <c r="I142" s="554" t="s">
        <v>729</v>
      </c>
      <c r="J142" s="550"/>
      <c r="K142" s="537" t="s">
        <v>730</v>
      </c>
      <c r="L142" s="531">
        <v>0.02</v>
      </c>
      <c r="M142" s="531">
        <v>0.03</v>
      </c>
      <c r="N142" s="570">
        <v>0.05</v>
      </c>
      <c r="O142" s="567">
        <v>1</v>
      </c>
      <c r="P142" s="118" t="s">
        <v>731</v>
      </c>
      <c r="S142" s="127">
        <v>0.4</v>
      </c>
      <c r="T142" s="127">
        <v>0.4</v>
      </c>
      <c r="U142" s="174">
        <v>0.8</v>
      </c>
      <c r="V142" s="131">
        <v>1</v>
      </c>
      <c r="W142" s="44" t="s">
        <v>718</v>
      </c>
      <c r="X142" s="45" t="s">
        <v>719</v>
      </c>
      <c r="Y142" s="118" t="s">
        <v>732</v>
      </c>
    </row>
    <row r="143" spans="1:25" s="256" customFormat="1" ht="60">
      <c r="A143" s="590"/>
      <c r="B143" s="544"/>
      <c r="C143" s="544"/>
      <c r="D143" s="544"/>
      <c r="E143" s="544"/>
      <c r="F143" s="561"/>
      <c r="G143" s="544"/>
      <c r="H143" s="556"/>
      <c r="I143" s="555"/>
      <c r="J143" s="556"/>
      <c r="K143" s="538"/>
      <c r="L143" s="532"/>
      <c r="M143" s="532"/>
      <c r="N143" s="571"/>
      <c r="O143" s="568"/>
      <c r="P143" s="118" t="s">
        <v>733</v>
      </c>
      <c r="S143" s="250">
        <v>0.05</v>
      </c>
      <c r="T143" s="250">
        <v>0.05</v>
      </c>
      <c r="U143" s="174">
        <v>0.1</v>
      </c>
      <c r="V143" s="174">
        <v>1</v>
      </c>
      <c r="W143" s="44" t="s">
        <v>718</v>
      </c>
      <c r="X143" s="45" t="s">
        <v>719</v>
      </c>
      <c r="Y143" s="246"/>
    </row>
    <row r="144" spans="1:25" s="256" customFormat="1" ht="108">
      <c r="A144" s="590"/>
      <c r="B144" s="544"/>
      <c r="C144" s="544"/>
      <c r="D144" s="544"/>
      <c r="E144" s="544"/>
      <c r="F144" s="561"/>
      <c r="G144" s="544"/>
      <c r="H144" s="556"/>
      <c r="I144" s="555"/>
      <c r="J144" s="556"/>
      <c r="K144" s="538"/>
      <c r="L144" s="532"/>
      <c r="M144" s="532"/>
      <c r="N144" s="571"/>
      <c r="O144" s="568"/>
      <c r="P144" s="118" t="s">
        <v>734</v>
      </c>
      <c r="S144" s="250">
        <v>1</v>
      </c>
      <c r="T144" s="250">
        <v>1</v>
      </c>
      <c r="U144" s="174">
        <v>0.1</v>
      </c>
      <c r="V144" s="174">
        <v>1</v>
      </c>
      <c r="W144" s="44" t="s">
        <v>718</v>
      </c>
      <c r="X144" s="45" t="s">
        <v>719</v>
      </c>
      <c r="Y144" s="246"/>
    </row>
    <row r="145" spans="1:25" s="256" customFormat="1" ht="84">
      <c r="A145" s="590"/>
      <c r="B145" s="544"/>
      <c r="C145" s="559"/>
      <c r="D145" s="559"/>
      <c r="E145" s="559"/>
      <c r="F145" s="561"/>
      <c r="G145" s="544"/>
      <c r="H145" s="556"/>
      <c r="I145" s="555"/>
      <c r="J145" s="556"/>
      <c r="K145" s="538"/>
      <c r="L145" s="532"/>
      <c r="M145" s="532"/>
      <c r="N145" s="572"/>
      <c r="O145" s="568"/>
      <c r="P145" s="118" t="s">
        <v>735</v>
      </c>
      <c r="S145" s="127">
        <v>1</v>
      </c>
      <c r="T145" s="127">
        <v>1</v>
      </c>
      <c r="U145" s="174">
        <v>1</v>
      </c>
      <c r="V145" s="131">
        <v>1</v>
      </c>
      <c r="W145" s="44" t="s">
        <v>718</v>
      </c>
      <c r="X145" s="45" t="s">
        <v>719</v>
      </c>
      <c r="Y145" s="118" t="s">
        <v>736</v>
      </c>
    </row>
    <row r="146" spans="1:25" s="256" customFormat="1" ht="252">
      <c r="A146" s="590"/>
      <c r="B146" s="544"/>
      <c r="C146" s="559"/>
      <c r="D146" s="559"/>
      <c r="E146" s="559"/>
      <c r="F146" s="561"/>
      <c r="G146" s="544"/>
      <c r="H146" s="556"/>
      <c r="I146" s="555"/>
      <c r="J146" s="556"/>
      <c r="K146" s="538"/>
      <c r="L146" s="532"/>
      <c r="M146" s="532"/>
      <c r="N146" s="572"/>
      <c r="O146" s="568"/>
      <c r="P146" s="118" t="s">
        <v>737</v>
      </c>
      <c r="S146" s="193">
        <v>1</v>
      </c>
      <c r="T146" s="193">
        <v>0</v>
      </c>
      <c r="U146" s="259">
        <v>1</v>
      </c>
      <c r="V146" s="131">
        <v>1</v>
      </c>
      <c r="W146" s="44" t="s">
        <v>738</v>
      </c>
      <c r="X146" s="44" t="s">
        <v>739</v>
      </c>
      <c r="Y146" s="118" t="s">
        <v>740</v>
      </c>
    </row>
    <row r="147" spans="1:25" s="256" customFormat="1" ht="48">
      <c r="A147" s="590"/>
      <c r="B147" s="544"/>
      <c r="C147" s="559"/>
      <c r="D147" s="559"/>
      <c r="E147" s="559"/>
      <c r="F147" s="561"/>
      <c r="G147" s="544"/>
      <c r="H147" s="556"/>
      <c r="I147" s="555"/>
      <c r="J147" s="556"/>
      <c r="K147" s="538"/>
      <c r="L147" s="532"/>
      <c r="M147" s="532"/>
      <c r="N147" s="572"/>
      <c r="O147" s="568"/>
      <c r="P147" s="118" t="s">
        <v>741</v>
      </c>
      <c r="S147" s="127">
        <v>0.15</v>
      </c>
      <c r="T147" s="127">
        <v>0.15</v>
      </c>
      <c r="U147" s="174">
        <v>0.3</v>
      </c>
      <c r="V147" s="131">
        <v>1</v>
      </c>
      <c r="W147" s="44" t="s">
        <v>742</v>
      </c>
      <c r="X147" s="251" t="s">
        <v>743</v>
      </c>
      <c r="Y147" s="118" t="s">
        <v>744</v>
      </c>
    </row>
    <row r="148" spans="1:25" s="256" customFormat="1" ht="60">
      <c r="A148" s="582"/>
      <c r="B148" s="545"/>
      <c r="C148" s="559"/>
      <c r="D148" s="559"/>
      <c r="E148" s="559"/>
      <c r="F148" s="561"/>
      <c r="G148" s="545"/>
      <c r="H148" s="551"/>
      <c r="I148" s="555"/>
      <c r="J148" s="556"/>
      <c r="K148" s="539"/>
      <c r="L148" s="533"/>
      <c r="M148" s="533"/>
      <c r="N148" s="572"/>
      <c r="O148" s="569"/>
      <c r="P148" s="118" t="s">
        <v>745</v>
      </c>
      <c r="S148" s="193">
        <v>1</v>
      </c>
      <c r="T148" s="193">
        <v>0</v>
      </c>
      <c r="U148" s="259">
        <v>1</v>
      </c>
      <c r="V148" s="131">
        <v>1</v>
      </c>
      <c r="W148" s="44" t="s">
        <v>718</v>
      </c>
      <c r="X148" s="45" t="s">
        <v>719</v>
      </c>
      <c r="Y148" s="118" t="s">
        <v>746</v>
      </c>
    </row>
    <row r="149" spans="1:25" s="256" customFormat="1" ht="15" customHeight="1">
      <c r="A149" s="581" t="s">
        <v>24</v>
      </c>
      <c r="B149" s="543" t="s">
        <v>91</v>
      </c>
      <c r="C149" s="559">
        <v>31</v>
      </c>
      <c r="D149" s="559" t="s">
        <v>713</v>
      </c>
      <c r="E149" s="559"/>
      <c r="F149" s="561">
        <v>1</v>
      </c>
      <c r="G149" s="543" t="s">
        <v>747</v>
      </c>
      <c r="H149" s="550"/>
      <c r="I149" s="555"/>
      <c r="J149" s="556"/>
      <c r="K149" s="537" t="s">
        <v>748</v>
      </c>
      <c r="L149" s="531">
        <v>0.02</v>
      </c>
      <c r="M149" s="531">
        <v>0.03</v>
      </c>
      <c r="N149" s="567">
        <v>0.05</v>
      </c>
      <c r="O149" s="534">
        <v>1</v>
      </c>
      <c r="P149" s="118" t="s">
        <v>749</v>
      </c>
      <c r="S149" s="531">
        <v>0.02</v>
      </c>
      <c r="T149" s="531">
        <v>0.03</v>
      </c>
      <c r="U149" s="567">
        <v>0.05</v>
      </c>
      <c r="V149" s="567">
        <v>1</v>
      </c>
      <c r="W149" s="44" t="s">
        <v>718</v>
      </c>
      <c r="X149" s="251" t="s">
        <v>719</v>
      </c>
      <c r="Y149" s="118" t="s">
        <v>750</v>
      </c>
    </row>
    <row r="150" spans="1:25" s="256" customFormat="1" ht="84">
      <c r="A150" s="582"/>
      <c r="B150" s="545"/>
      <c r="C150" s="559"/>
      <c r="D150" s="559"/>
      <c r="E150" s="559"/>
      <c r="F150" s="561"/>
      <c r="G150" s="545"/>
      <c r="H150" s="551"/>
      <c r="I150" s="555"/>
      <c r="J150" s="556"/>
      <c r="K150" s="539"/>
      <c r="L150" s="533"/>
      <c r="M150" s="533"/>
      <c r="N150" s="569"/>
      <c r="O150" s="536"/>
      <c r="P150" s="118" t="s">
        <v>751</v>
      </c>
      <c r="S150" s="533"/>
      <c r="T150" s="533"/>
      <c r="U150" s="569"/>
      <c r="V150" s="569"/>
      <c r="W150" s="44" t="s">
        <v>718</v>
      </c>
      <c r="X150" s="251" t="s">
        <v>719</v>
      </c>
      <c r="Y150" s="118" t="s">
        <v>752</v>
      </c>
    </row>
    <row r="151" spans="1:25" s="256" customFormat="1" ht="15" customHeight="1">
      <c r="A151" s="252" t="s">
        <v>24</v>
      </c>
      <c r="B151" s="552" t="s">
        <v>91</v>
      </c>
      <c r="C151" s="552">
        <v>31</v>
      </c>
      <c r="D151" s="552" t="s">
        <v>713</v>
      </c>
      <c r="E151" s="552">
        <v>1</v>
      </c>
      <c r="F151" s="561">
        <v>1</v>
      </c>
      <c r="G151" s="552" t="s">
        <v>753</v>
      </c>
      <c r="H151" s="557"/>
      <c r="I151" s="555"/>
      <c r="J151" s="556"/>
      <c r="K151" s="552" t="s">
        <v>754</v>
      </c>
      <c r="L151" s="565">
        <v>0.05</v>
      </c>
      <c r="M151" s="565">
        <v>0.05</v>
      </c>
      <c r="N151" s="567">
        <v>0.1</v>
      </c>
      <c r="O151" s="567">
        <v>1</v>
      </c>
      <c r="P151" s="118" t="s">
        <v>755</v>
      </c>
      <c r="S151" s="250">
        <v>0.02</v>
      </c>
      <c r="T151" s="250">
        <v>0.03</v>
      </c>
      <c r="U151" s="174">
        <v>0.05</v>
      </c>
      <c r="V151" s="174">
        <v>1</v>
      </c>
      <c r="W151" s="44" t="s">
        <v>718</v>
      </c>
      <c r="X151" s="251" t="s">
        <v>719</v>
      </c>
      <c r="Y151" s="118" t="s">
        <v>756</v>
      </c>
    </row>
    <row r="152" spans="1:25" s="256" customFormat="1" ht="144">
      <c r="A152" s="253" t="s">
        <v>24</v>
      </c>
      <c r="B152" s="553"/>
      <c r="C152" s="553"/>
      <c r="D152" s="553"/>
      <c r="E152" s="553"/>
      <c r="F152" s="561"/>
      <c r="G152" s="553"/>
      <c r="H152" s="558"/>
      <c r="I152" s="555"/>
      <c r="J152" s="556"/>
      <c r="K152" s="553"/>
      <c r="L152" s="566"/>
      <c r="M152" s="566"/>
      <c r="N152" s="568"/>
      <c r="O152" s="568"/>
      <c r="P152" s="243" t="s">
        <v>757</v>
      </c>
      <c r="S152" s="191">
        <v>0</v>
      </c>
      <c r="T152" s="186">
        <v>1</v>
      </c>
      <c r="U152" s="203">
        <v>0</v>
      </c>
      <c r="V152" s="203">
        <v>0</v>
      </c>
      <c r="W152" s="186" t="s">
        <v>738</v>
      </c>
      <c r="X152" s="254" t="s">
        <v>739</v>
      </c>
      <c r="Y152" s="243" t="s">
        <v>758</v>
      </c>
    </row>
    <row r="153" spans="1:25" s="256" customFormat="1" ht="15" customHeight="1">
      <c r="A153" s="578" t="s">
        <v>24</v>
      </c>
      <c r="B153" s="576" t="s">
        <v>91</v>
      </c>
      <c r="C153" s="576">
        <v>31</v>
      </c>
      <c r="D153" s="576" t="s">
        <v>713</v>
      </c>
      <c r="E153" s="576">
        <v>1</v>
      </c>
      <c r="F153" s="580">
        <v>1</v>
      </c>
      <c r="G153" s="576" t="s">
        <v>759</v>
      </c>
      <c r="H153" s="577">
        <v>296099</v>
      </c>
      <c r="I153" s="579" t="s">
        <v>760</v>
      </c>
      <c r="J153" s="577">
        <v>296099</v>
      </c>
      <c r="K153" s="579" t="s">
        <v>761</v>
      </c>
      <c r="L153" s="546">
        <v>0.5</v>
      </c>
      <c r="M153" s="546">
        <v>0.5</v>
      </c>
      <c r="N153" s="562">
        <v>1</v>
      </c>
      <c r="O153" s="562">
        <v>1</v>
      </c>
      <c r="P153" s="255" t="s">
        <v>762</v>
      </c>
      <c r="Q153" s="69"/>
      <c r="R153" s="69"/>
      <c r="S153" s="546">
        <v>1</v>
      </c>
      <c r="T153" s="546">
        <v>1</v>
      </c>
      <c r="U153" s="562">
        <v>1</v>
      </c>
      <c r="V153" s="562">
        <v>1</v>
      </c>
      <c r="W153" s="573" t="s">
        <v>742</v>
      </c>
      <c r="X153" s="574" t="s">
        <v>743</v>
      </c>
      <c r="Y153" s="575" t="s">
        <v>764</v>
      </c>
    </row>
    <row r="154" spans="1:25" s="256" customFormat="1" ht="72">
      <c r="A154" s="578"/>
      <c r="B154" s="576"/>
      <c r="C154" s="576"/>
      <c r="D154" s="576"/>
      <c r="E154" s="576"/>
      <c r="F154" s="580"/>
      <c r="G154" s="576"/>
      <c r="H154" s="577"/>
      <c r="I154" s="579"/>
      <c r="J154" s="577"/>
      <c r="K154" s="579"/>
      <c r="L154" s="546"/>
      <c r="M154" s="546"/>
      <c r="N154" s="562"/>
      <c r="O154" s="562"/>
      <c r="P154" s="255" t="s">
        <v>763</v>
      </c>
      <c r="Q154" s="69"/>
      <c r="R154" s="69"/>
      <c r="S154" s="546"/>
      <c r="T154" s="546"/>
      <c r="U154" s="562"/>
      <c r="V154" s="562"/>
      <c r="W154" s="573"/>
      <c r="X154" s="574"/>
      <c r="Y154" s="575"/>
    </row>
    <row r="155" spans="1:25" s="256" customFormat="1" ht="120">
      <c r="A155" s="578"/>
      <c r="B155" s="576"/>
      <c r="C155" s="576"/>
      <c r="D155" s="576"/>
      <c r="E155" s="576"/>
      <c r="F155" s="580"/>
      <c r="G155" s="576"/>
      <c r="H155" s="577"/>
      <c r="I155" s="579"/>
      <c r="J155" s="577"/>
      <c r="K155" s="579"/>
      <c r="L155" s="546"/>
      <c r="M155" s="546"/>
      <c r="N155" s="562"/>
      <c r="O155" s="562"/>
      <c r="P155" s="255" t="s">
        <v>765</v>
      </c>
      <c r="Q155" s="69"/>
      <c r="R155" s="69"/>
      <c r="S155" s="546"/>
      <c r="T155" s="546"/>
      <c r="U155" s="562"/>
      <c r="V155" s="562"/>
      <c r="W155" s="573"/>
      <c r="X155" s="574"/>
      <c r="Y155" s="575"/>
    </row>
    <row r="156" spans="1:25" ht="18.75">
      <c r="A156" s="642" t="s">
        <v>772</v>
      </c>
      <c r="B156" s="642"/>
      <c r="C156" s="642"/>
      <c r="D156" s="642"/>
      <c r="E156" s="642"/>
      <c r="F156" s="642"/>
      <c r="G156" s="260"/>
      <c r="H156" s="260"/>
      <c r="I156" s="260"/>
      <c r="J156" s="260"/>
      <c r="K156" s="279">
        <v>5</v>
      </c>
      <c r="L156" s="260"/>
      <c r="M156" s="260"/>
      <c r="N156" s="260"/>
      <c r="O156" s="261">
        <f>SUM(O137:O155)/5</f>
        <v>1</v>
      </c>
      <c r="P156" s="279">
        <v>14</v>
      </c>
      <c r="Q156" s="260"/>
      <c r="R156" s="260"/>
      <c r="S156" s="260"/>
      <c r="T156" s="260"/>
      <c r="U156" s="260"/>
      <c r="V156" s="261">
        <f>SUM(V137:V155)/16</f>
        <v>0.9375</v>
      </c>
      <c r="W156" s="260"/>
      <c r="X156" s="260"/>
      <c r="Y156" s="260"/>
    </row>
    <row r="157" spans="1:25" s="284" customFormat="1" ht="15.75">
      <c r="A157" s="643" t="s">
        <v>773</v>
      </c>
      <c r="B157" s="643"/>
      <c r="C157" s="643"/>
      <c r="D157" s="643"/>
      <c r="E157" s="281"/>
      <c r="F157" s="281"/>
      <c r="G157" s="281"/>
      <c r="H157" s="281"/>
      <c r="I157" s="281"/>
      <c r="J157" s="281"/>
      <c r="K157" s="281">
        <v>29</v>
      </c>
      <c r="L157" s="281"/>
      <c r="M157" s="281"/>
      <c r="N157" s="281"/>
      <c r="O157" s="282">
        <v>0.87</v>
      </c>
      <c r="P157" s="281"/>
      <c r="Q157" s="281"/>
      <c r="R157" s="281"/>
      <c r="S157" s="281"/>
      <c r="T157" s="281"/>
      <c r="U157" s="281"/>
      <c r="V157" s="283">
        <v>0.84</v>
      </c>
      <c r="W157" s="281"/>
      <c r="X157" s="281"/>
      <c r="Y157" s="281"/>
    </row>
    <row r="158" spans="1:4" ht="15">
      <c r="A158" s="641" t="s">
        <v>770</v>
      </c>
      <c r="B158" s="641"/>
      <c r="C158" s="528" t="s">
        <v>768</v>
      </c>
      <c r="D158" s="528" t="s">
        <v>769</v>
      </c>
    </row>
    <row r="159" spans="1:4" ht="15">
      <c r="A159" s="640" t="s">
        <v>767</v>
      </c>
      <c r="B159" s="640"/>
      <c r="C159" s="280">
        <f>O136</f>
        <v>0.8414113876319759</v>
      </c>
      <c r="D159" s="280">
        <f>V136</f>
        <v>0.7522580645161286</v>
      </c>
    </row>
    <row r="160" spans="1:4" ht="15">
      <c r="A160" s="640" t="s">
        <v>766</v>
      </c>
      <c r="B160" s="640"/>
      <c r="C160" s="280">
        <f>O156</f>
        <v>1</v>
      </c>
      <c r="D160" s="280">
        <f>V156</f>
        <v>0.9375</v>
      </c>
    </row>
    <row r="161" spans="1:4" ht="15">
      <c r="A161" s="640" t="s">
        <v>771</v>
      </c>
      <c r="B161" s="640"/>
      <c r="C161" s="280">
        <v>0.87</v>
      </c>
      <c r="D161" s="280">
        <v>0.84</v>
      </c>
    </row>
  </sheetData>
  <sheetProtection formatCells="0" formatColumns="0" formatRows="0" insertRows="0" sort="0" autoFilter="0"/>
  <autoFilter ref="A11:Y161"/>
  <mergeCells count="229">
    <mergeCell ref="A159:B159"/>
    <mergeCell ref="A160:B160"/>
    <mergeCell ref="A161:B161"/>
    <mergeCell ref="A158:B158"/>
    <mergeCell ref="A156:F156"/>
    <mergeCell ref="A157:D157"/>
    <mergeCell ref="O35:O38"/>
    <mergeCell ref="Q9:Q11"/>
    <mergeCell ref="K45:K49"/>
    <mergeCell ref="K40:K44"/>
    <mergeCell ref="K12:K23"/>
    <mergeCell ref="L12:L23"/>
    <mergeCell ref="M12:M23"/>
    <mergeCell ref="L27:L33"/>
    <mergeCell ref="M27:M33"/>
    <mergeCell ref="N40:N44"/>
    <mergeCell ref="F5:Y5"/>
    <mergeCell ref="F6:Y6"/>
    <mergeCell ref="F7:Y7"/>
    <mergeCell ref="Q8:T8"/>
    <mergeCell ref="W8:W11"/>
    <mergeCell ref="X8:X11"/>
    <mergeCell ref="Y8:Y11"/>
    <mergeCell ref="T9:T11"/>
    <mergeCell ref="U8:U11"/>
    <mergeCell ref="P9:P11"/>
    <mergeCell ref="K50:K52"/>
    <mergeCell ref="F40:F41"/>
    <mergeCell ref="N8:N11"/>
    <mergeCell ref="S9:S11"/>
    <mergeCell ref="N12:N23"/>
    <mergeCell ref="O12:O23"/>
    <mergeCell ref="L45:L49"/>
    <mergeCell ref="N24:N26"/>
    <mergeCell ref="O24:O26"/>
    <mergeCell ref="K35:K38"/>
    <mergeCell ref="K53:K58"/>
    <mergeCell ref="K99:K103"/>
    <mergeCell ref="C8:C11"/>
    <mergeCell ref="K85:K93"/>
    <mergeCell ref="E41:E85"/>
    <mergeCell ref="L50:L52"/>
    <mergeCell ref="G40:G41"/>
    <mergeCell ref="I40:I41"/>
    <mergeCell ref="J40:J41"/>
    <mergeCell ref="L40:L44"/>
    <mergeCell ref="A3:E3"/>
    <mergeCell ref="J8:J11"/>
    <mergeCell ref="M24:M26"/>
    <mergeCell ref="A7:E7"/>
    <mergeCell ref="A5:E5"/>
    <mergeCell ref="K24:K26"/>
    <mergeCell ref="B8:B11"/>
    <mergeCell ref="C24:C34"/>
    <mergeCell ref="F3:Y3"/>
    <mergeCell ref="F4:Y4"/>
    <mergeCell ref="A8:A11"/>
    <mergeCell ref="K8:K11"/>
    <mergeCell ref="L8:M8"/>
    <mergeCell ref="F8:F11"/>
    <mergeCell ref="D8:D11"/>
    <mergeCell ref="E8:E9"/>
    <mergeCell ref="L9:L11"/>
    <mergeCell ref="I8:I11"/>
    <mergeCell ref="A1:X1"/>
    <mergeCell ref="A2:X2"/>
    <mergeCell ref="A6:E6"/>
    <mergeCell ref="A24:A34"/>
    <mergeCell ref="A4:E4"/>
    <mergeCell ref="B24:B34"/>
    <mergeCell ref="H8:H9"/>
    <mergeCell ref="D24:D34"/>
    <mergeCell ref="E24:E34"/>
    <mergeCell ref="G8:G11"/>
    <mergeCell ref="D133:D135"/>
    <mergeCell ref="E94:E132"/>
    <mergeCell ref="F24:F34"/>
    <mergeCell ref="E133:E135"/>
    <mergeCell ref="F133:F135"/>
    <mergeCell ref="L104:L106"/>
    <mergeCell ref="K27:K33"/>
    <mergeCell ref="K114:K120"/>
    <mergeCell ref="L114:L120"/>
    <mergeCell ref="K104:K106"/>
    <mergeCell ref="O60:O70"/>
    <mergeCell ref="M104:M106"/>
    <mergeCell ref="M50:M52"/>
    <mergeCell ref="L53:L58"/>
    <mergeCell ref="L99:L103"/>
    <mergeCell ref="M99:M103"/>
    <mergeCell ref="N60:N70"/>
    <mergeCell ref="M71:M74"/>
    <mergeCell ref="N94:N98"/>
    <mergeCell ref="O94:O98"/>
    <mergeCell ref="L35:L38"/>
    <mergeCell ref="R9:R11"/>
    <mergeCell ref="O8:O11"/>
    <mergeCell ref="N50:N52"/>
    <mergeCell ref="M53:M58"/>
    <mergeCell ref="M9:M11"/>
    <mergeCell ref="M40:M44"/>
    <mergeCell ref="O40:O44"/>
    <mergeCell ref="M45:M49"/>
    <mergeCell ref="M35:M38"/>
    <mergeCell ref="N35:N38"/>
    <mergeCell ref="O107:O113"/>
    <mergeCell ref="V8:V11"/>
    <mergeCell ref="L24:L26"/>
    <mergeCell ref="K75:K84"/>
    <mergeCell ref="K94:K98"/>
    <mergeCell ref="L94:L98"/>
    <mergeCell ref="M94:M98"/>
    <mergeCell ref="N27:N33"/>
    <mergeCell ref="O27:O33"/>
    <mergeCell ref="K107:K113"/>
    <mergeCell ref="L107:L113"/>
    <mergeCell ref="M107:M113"/>
    <mergeCell ref="M60:M70"/>
    <mergeCell ref="L60:L70"/>
    <mergeCell ref="O71:O74"/>
    <mergeCell ref="N75:N84"/>
    <mergeCell ref="O75:O84"/>
    <mergeCell ref="K71:K74"/>
    <mergeCell ref="O85:O93"/>
    <mergeCell ref="K121:K132"/>
    <mergeCell ref="L121:L132"/>
    <mergeCell ref="M121:M132"/>
    <mergeCell ref="N121:N132"/>
    <mergeCell ref="O121:O132"/>
    <mergeCell ref="M114:M120"/>
    <mergeCell ref="N114:N120"/>
    <mergeCell ref="O114:O120"/>
    <mergeCell ref="N104:N106"/>
    <mergeCell ref="O104:O106"/>
    <mergeCell ref="N99:N103"/>
    <mergeCell ref="O99:O103"/>
    <mergeCell ref="N107:N113"/>
    <mergeCell ref="A142:A148"/>
    <mergeCell ref="B142:B148"/>
    <mergeCell ref="C142:C148"/>
    <mergeCell ref="D142:D148"/>
    <mergeCell ref="A137:A141"/>
    <mergeCell ref="B137:B141"/>
    <mergeCell ref="C137:C141"/>
    <mergeCell ref="D137:D141"/>
    <mergeCell ref="B151:B152"/>
    <mergeCell ref="C151:C152"/>
    <mergeCell ref="D151:D152"/>
    <mergeCell ref="M149:M150"/>
    <mergeCell ref="N149:N150"/>
    <mergeCell ref="A149:A150"/>
    <mergeCell ref="B149:B150"/>
    <mergeCell ref="C149:C150"/>
    <mergeCell ref="D149:D150"/>
    <mergeCell ref="J142:J152"/>
    <mergeCell ref="K151:K152"/>
    <mergeCell ref="A153:A155"/>
    <mergeCell ref="B153:B155"/>
    <mergeCell ref="C153:C155"/>
    <mergeCell ref="D153:D155"/>
    <mergeCell ref="I153:I155"/>
    <mergeCell ref="K153:K155"/>
    <mergeCell ref="J153:J155"/>
    <mergeCell ref="E153:E155"/>
    <mergeCell ref="F153:F155"/>
    <mergeCell ref="W153:W155"/>
    <mergeCell ref="X153:X155"/>
    <mergeCell ref="Y153:Y155"/>
    <mergeCell ref="F151:F152"/>
    <mergeCell ref="L153:L155"/>
    <mergeCell ref="M153:M155"/>
    <mergeCell ref="N153:N155"/>
    <mergeCell ref="O153:O155"/>
    <mergeCell ref="G153:G155"/>
    <mergeCell ref="H153:H155"/>
    <mergeCell ref="V149:V150"/>
    <mergeCell ref="V153:V155"/>
    <mergeCell ref="L142:L148"/>
    <mergeCell ref="M142:M148"/>
    <mergeCell ref="N142:N148"/>
    <mergeCell ref="K137:K141"/>
    <mergeCell ref="S149:S150"/>
    <mergeCell ref="T149:T150"/>
    <mergeCell ref="T153:T155"/>
    <mergeCell ref="U149:U150"/>
    <mergeCell ref="U153:U155"/>
    <mergeCell ref="N137:N141"/>
    <mergeCell ref="L149:L150"/>
    <mergeCell ref="L151:L152"/>
    <mergeCell ref="M151:M152"/>
    <mergeCell ref="O137:O141"/>
    <mergeCell ref="O142:O148"/>
    <mergeCell ref="O149:O150"/>
    <mergeCell ref="O151:O152"/>
    <mergeCell ref="N151:N152"/>
    <mergeCell ref="E137:E141"/>
    <mergeCell ref="E142:E148"/>
    <mergeCell ref="E149:E150"/>
    <mergeCell ref="E151:E152"/>
    <mergeCell ref="F137:F141"/>
    <mergeCell ref="F142:F148"/>
    <mergeCell ref="F149:F150"/>
    <mergeCell ref="G137:G141"/>
    <mergeCell ref="H137:H141"/>
    <mergeCell ref="I137:I141"/>
    <mergeCell ref="G142:G148"/>
    <mergeCell ref="I142:I152"/>
    <mergeCell ref="H142:H148"/>
    <mergeCell ref="H151:H152"/>
    <mergeCell ref="J137:J141"/>
    <mergeCell ref="G149:G150"/>
    <mergeCell ref="O45:O49"/>
    <mergeCell ref="O53:O58"/>
    <mergeCell ref="S153:S155"/>
    <mergeCell ref="L137:L141"/>
    <mergeCell ref="M137:M141"/>
    <mergeCell ref="H149:H150"/>
    <mergeCell ref="K149:K150"/>
    <mergeCell ref="G151:G152"/>
    <mergeCell ref="L75:L84"/>
    <mergeCell ref="M75:M84"/>
    <mergeCell ref="L85:L93"/>
    <mergeCell ref="M85:M93"/>
    <mergeCell ref="N45:N49"/>
    <mergeCell ref="K142:K148"/>
    <mergeCell ref="N85:N93"/>
    <mergeCell ref="N71:N74"/>
    <mergeCell ref="K60:K70"/>
    <mergeCell ref="L71:L74"/>
  </mergeCells>
  <hyperlinks>
    <hyperlink ref="X39" r:id="rId1" display="yolanda.clavijo@cundinamarca.gov.co"/>
    <hyperlink ref="X134" r:id="rId2" display="smcastillo@cundinamarca.gov.co"/>
    <hyperlink ref="X135" r:id="rId3" display="smcastillo@cundinamarca.gov.co"/>
    <hyperlink ref="X133" r:id="rId4" display="smcastillo@cundinamarca.gov.co"/>
    <hyperlink ref="X35" r:id="rId5" display="marthaines.camargo@cundinamarca.gov.co"/>
    <hyperlink ref="X24" r:id="rId6" display="mcahumada@cundinamarca.gov.co"/>
    <hyperlink ref="X22" r:id="rId7" display="yolanda.clavijo@cundinamarca.gov.co"/>
    <hyperlink ref="X12" r:id="rId8" display="yolanda.clavijo@cundinamarca.gov.co"/>
    <hyperlink ref="X13" r:id="rId9" display="yolanda.clavijo@cundinamarca.gov.co"/>
    <hyperlink ref="X14" r:id="rId10" display="yolanda.clavijo@cundinamarca.gov.co"/>
    <hyperlink ref="X15" r:id="rId11" display="yolanda.clavijo@cundinamarca.gov.co"/>
    <hyperlink ref="X16" r:id="rId12" display="yolanda.clavijo@cundinamarca.gov.co"/>
    <hyperlink ref="X17" r:id="rId13" display="yolanda.clavijo@cundinamarca.gov.co"/>
    <hyperlink ref="X18" r:id="rId14" display="yolanda.clavijo@cundinamarca.gov.co"/>
    <hyperlink ref="X19" r:id="rId15" display="yolanda.clavijo@cundinamarca.gov.co"/>
    <hyperlink ref="X21" r:id="rId16" display="yolanda.clavijo@cundinamarca.gov.co"/>
    <hyperlink ref="X34" r:id="rId17" display="marthaines.camargo@cundinamarca.gov.co"/>
    <hyperlink ref="X36" r:id="rId18" display="marthaines.camargo@cundinamarca.gov.co"/>
    <hyperlink ref="X38" r:id="rId19" display="marthaines.camargo@cundinamarca.gov.co"/>
    <hyperlink ref="X25" r:id="rId20" display="mcahumada@cundinamarca.gov.co"/>
    <hyperlink ref="X26" r:id="rId21" display="mcahumada@cundinamarca.gov.co"/>
    <hyperlink ref="X121" r:id="rId22" display="lyprada@cundinamarca.gov.co"/>
    <hyperlink ref="X122" r:id="rId23" display="lyprada@cundinamarca.gov.co"/>
    <hyperlink ref="X123" r:id="rId24" display="lyprada@cundinamarca.gov.co"/>
    <hyperlink ref="X124" r:id="rId25" display="lyprada@cundinamarca.gov.co"/>
    <hyperlink ref="X125" r:id="rId26" display="lyprada@cundinamarca.gov.co"/>
    <hyperlink ref="X126" r:id="rId27" display="lyprada@cundinamarca.gov.co"/>
    <hyperlink ref="X128" r:id="rId28" display="lyprada@cundinamarca.gov.co"/>
    <hyperlink ref="X129" r:id="rId29" display="lyprada@cundinamarca.gov.co"/>
    <hyperlink ref="X130" r:id="rId30" display="lyprada@cundinamarca.gov.co"/>
    <hyperlink ref="X20" r:id="rId31" display="yolanda.clavijo@cundinamarca.gov.co"/>
    <hyperlink ref="X23" r:id="rId32" display="yolanda.clavijo@cundinamarca.gov.co"/>
    <hyperlink ref="X37" r:id="rId33" display="marthaines.camargo@cundinamarca.gov.co"/>
    <hyperlink ref="X153" r:id="rId34" display="floresmiro.benavides@cundinamraca.gov.co"/>
    <hyperlink ref="X149" r:id="rId35" display="lilia.calderon@cundinamarca.gov.co"/>
    <hyperlink ref="X142" r:id="rId36" display="lilia.calderon@cundinamarca.gov.co"/>
    <hyperlink ref="X137" r:id="rId37" display="lilia.calderon@cundinamarca.gov.co"/>
    <hyperlink ref="X143" r:id="rId38" display="lilia.calderon@cundinamarca.gov.co"/>
    <hyperlink ref="X144" r:id="rId39" display="lilia.calderon@cundinamarca.gov.co"/>
    <hyperlink ref="X140" r:id="rId40" display="lilia.calderon@cundinamarca.gov.co"/>
    <hyperlink ref="X145" r:id="rId41" display="lilia.calderon@cundinamarca.gov.co"/>
    <hyperlink ref="X146" r:id="rId42" display="lucero.hernandez@cundinamarca.gov.co"/>
    <hyperlink ref="X147" r:id="rId43" display="floresmiro.benavides@cundinamraca.gov.co"/>
    <hyperlink ref="X148" r:id="rId44" display="lilia.calderon@cundinamarca.gov.co"/>
    <hyperlink ref="X141" r:id="rId45" display="lilia.calderon@cundinamarca.gov.co"/>
    <hyperlink ref="X150" r:id="rId46" display="lilia.calderon@cundinamarca.gov.co"/>
    <hyperlink ref="X151" r:id="rId47" display="lilia.calderon@cundinamarca.gov.co"/>
    <hyperlink ref="X152" r:id="rId48" display="lucero.hernandez@cundinamarca.gov.co"/>
  </hyperlinks>
  <printOptions/>
  <pageMargins left="0.7086614173228347" right="0.7086614173228347" top="0.7480314960629921" bottom="0.7480314960629921" header="0.31496062992125984" footer="0.31496062992125984"/>
  <pageSetup horizontalDpi="600" verticalDpi="600" orientation="landscape" paperSize="119" scale="75" r:id="rId49"/>
</worksheet>
</file>

<file path=xl/worksheets/sheet10.xml><?xml version="1.0" encoding="utf-8"?>
<worksheet xmlns="http://schemas.openxmlformats.org/spreadsheetml/2006/main" xmlns:r="http://schemas.openxmlformats.org/officeDocument/2006/relationships">
  <dimension ref="A1:Y208"/>
  <sheetViews>
    <sheetView zoomScalePageLayoutView="0" workbookViewId="0" topLeftCell="A1">
      <selection activeCell="K12" sqref="K12"/>
    </sheetView>
  </sheetViews>
  <sheetFormatPr defaultColWidth="11.421875" defaultRowHeight="15"/>
  <cols>
    <col min="1" max="1" width="39.140625" style="419" customWidth="1"/>
    <col min="2" max="2" width="9.7109375" style="419" hidden="1" customWidth="1"/>
    <col min="3" max="3" width="11.28125" style="457" hidden="1" customWidth="1"/>
    <col min="4" max="4" width="9.8515625" style="458" hidden="1" customWidth="1"/>
    <col min="5" max="5" width="9.7109375" style="457" hidden="1" customWidth="1"/>
    <col min="6" max="6" width="11.28125" style="419" hidden="1" customWidth="1"/>
    <col min="7" max="7" width="9.8515625" style="458" hidden="1" customWidth="1"/>
    <col min="8" max="8" width="8.421875" style="419" hidden="1" customWidth="1"/>
    <col min="9" max="9" width="11.28125" style="419" hidden="1" customWidth="1"/>
    <col min="10" max="10" width="9.8515625" style="458" hidden="1" customWidth="1"/>
    <col min="11" max="11" width="18.28125" style="419" bestFit="1" customWidth="1"/>
    <col min="12" max="12" width="10.28125" style="419" bestFit="1" customWidth="1"/>
    <col min="13" max="13" width="9.8515625" style="458" bestFit="1" customWidth="1"/>
    <col min="14" max="14" width="25.8515625" style="419" bestFit="1" customWidth="1"/>
    <col min="15" max="16384" width="11.421875" style="419" customWidth="1"/>
  </cols>
  <sheetData>
    <row r="1" spans="1:14" ht="12">
      <c r="A1" s="893" t="s">
        <v>842</v>
      </c>
      <c r="B1" s="894"/>
      <c r="C1" s="894"/>
      <c r="D1" s="894"/>
      <c r="E1" s="894"/>
      <c r="F1" s="894"/>
      <c r="G1" s="894"/>
      <c r="H1" s="894"/>
      <c r="I1" s="894"/>
      <c r="J1" s="894"/>
      <c r="K1" s="894"/>
      <c r="L1" s="894"/>
      <c r="M1" s="894"/>
      <c r="N1" s="894"/>
    </row>
    <row r="2" spans="1:14" ht="14.25" customHeight="1">
      <c r="A2" s="893" t="s">
        <v>843</v>
      </c>
      <c r="B2" s="894"/>
      <c r="C2" s="894"/>
      <c r="D2" s="894"/>
      <c r="E2" s="894"/>
      <c r="F2" s="894"/>
      <c r="G2" s="894"/>
      <c r="H2" s="894"/>
      <c r="I2" s="894"/>
      <c r="J2" s="894"/>
      <c r="K2" s="894"/>
      <c r="L2" s="894"/>
      <c r="M2" s="894"/>
      <c r="N2" s="894"/>
    </row>
    <row r="3" spans="1:14" ht="12">
      <c r="A3" s="893" t="s">
        <v>844</v>
      </c>
      <c r="B3" s="894"/>
      <c r="C3" s="894"/>
      <c r="D3" s="894"/>
      <c r="E3" s="894"/>
      <c r="F3" s="894"/>
      <c r="G3" s="894"/>
      <c r="H3" s="894"/>
      <c r="I3" s="894"/>
      <c r="J3" s="894"/>
      <c r="K3" s="894"/>
      <c r="L3" s="894"/>
      <c r="M3" s="894"/>
      <c r="N3" s="894"/>
    </row>
    <row r="4" spans="1:14" ht="31.5" customHeight="1">
      <c r="A4" s="895" t="s">
        <v>845</v>
      </c>
      <c r="B4" s="896"/>
      <c r="C4" s="896"/>
      <c r="D4" s="896"/>
      <c r="E4" s="896"/>
      <c r="F4" s="896"/>
      <c r="G4" s="896"/>
      <c r="H4" s="896"/>
      <c r="I4" s="896"/>
      <c r="J4" s="896"/>
      <c r="K4" s="896"/>
      <c r="L4" s="896"/>
      <c r="M4" s="896"/>
      <c r="N4" s="896"/>
    </row>
    <row r="5" spans="1:14" ht="25.5" customHeight="1">
      <c r="A5" s="420" t="s">
        <v>846</v>
      </c>
      <c r="B5" s="897" t="s">
        <v>847</v>
      </c>
      <c r="C5" s="898"/>
      <c r="D5" s="898"/>
      <c r="E5" s="898"/>
      <c r="F5" s="898"/>
      <c r="G5" s="898"/>
      <c r="H5" s="898"/>
      <c r="I5" s="898"/>
      <c r="J5" s="898"/>
      <c r="K5" s="898"/>
      <c r="L5" s="899"/>
      <c r="M5" s="421"/>
      <c r="N5" s="892" t="s">
        <v>848</v>
      </c>
    </row>
    <row r="6" spans="1:14" ht="29.25" customHeight="1">
      <c r="A6" s="892" t="s">
        <v>849</v>
      </c>
      <c r="B6" s="900">
        <v>2008</v>
      </c>
      <c r="C6" s="900"/>
      <c r="D6" s="422"/>
      <c r="E6" s="892">
        <v>2009</v>
      </c>
      <c r="F6" s="892"/>
      <c r="G6" s="422"/>
      <c r="H6" s="892">
        <v>2010</v>
      </c>
      <c r="I6" s="892"/>
      <c r="J6" s="422"/>
      <c r="K6" s="891" t="s">
        <v>850</v>
      </c>
      <c r="L6" s="892"/>
      <c r="M6" s="422"/>
      <c r="N6" s="892"/>
    </row>
    <row r="7" spans="1:14" ht="48.75" customHeight="1">
      <c r="A7" s="892"/>
      <c r="B7" s="420" t="s">
        <v>851</v>
      </c>
      <c r="C7" s="423" t="s">
        <v>852</v>
      </c>
      <c r="D7" s="422" t="s">
        <v>853</v>
      </c>
      <c r="E7" s="420" t="s">
        <v>851</v>
      </c>
      <c r="F7" s="423" t="s">
        <v>852</v>
      </c>
      <c r="G7" s="422" t="s">
        <v>853</v>
      </c>
      <c r="H7" s="420" t="s">
        <v>851</v>
      </c>
      <c r="I7" s="423" t="s">
        <v>852</v>
      </c>
      <c r="J7" s="422" t="s">
        <v>853</v>
      </c>
      <c r="K7" s="420" t="s">
        <v>854</v>
      </c>
      <c r="L7" s="420" t="s">
        <v>855</v>
      </c>
      <c r="M7" s="422" t="s">
        <v>853</v>
      </c>
      <c r="N7" s="892"/>
    </row>
    <row r="8" spans="1:25" ht="21" customHeight="1">
      <c r="A8" s="888" t="s">
        <v>827</v>
      </c>
      <c r="B8" s="889"/>
      <c r="C8" s="889"/>
      <c r="D8" s="889"/>
      <c r="E8" s="889"/>
      <c r="F8" s="889"/>
      <c r="G8" s="889"/>
      <c r="H8" s="889"/>
      <c r="I8" s="889"/>
      <c r="J8" s="889"/>
      <c r="K8" s="889"/>
      <c r="L8" s="889"/>
      <c r="M8" s="889"/>
      <c r="N8" s="890"/>
      <c r="Y8" s="419" t="s">
        <v>856</v>
      </c>
    </row>
    <row r="9" spans="1:14" ht="21" customHeight="1">
      <c r="A9" s="520"/>
      <c r="B9" s="521"/>
      <c r="C9" s="521"/>
      <c r="D9" s="521"/>
      <c r="E9" s="521"/>
      <c r="F9" s="521"/>
      <c r="G9" s="521"/>
      <c r="H9" s="521"/>
      <c r="I9" s="521"/>
      <c r="J9" s="521"/>
      <c r="K9" s="521"/>
      <c r="L9" s="521"/>
      <c r="M9" s="521"/>
      <c r="N9" s="522"/>
    </row>
    <row r="10" spans="1:14" ht="12">
      <c r="A10" s="431" t="s">
        <v>860</v>
      </c>
      <c r="B10" s="432" t="e">
        <f>SUM(#REF!)</f>
        <v>#REF!</v>
      </c>
      <c r="C10" s="433">
        <v>5797.9529999999995</v>
      </c>
      <c r="D10" s="434" t="e">
        <f>C10/B10</f>
        <v>#REF!</v>
      </c>
      <c r="E10" s="433" t="e">
        <f>SUM(#REF!)</f>
        <v>#REF!</v>
      </c>
      <c r="F10" s="433" t="e">
        <f>SUM(#REF!)</f>
        <v>#REF!</v>
      </c>
      <c r="G10" s="434" t="e">
        <f>F10/E10</f>
        <v>#REF!</v>
      </c>
      <c r="H10" s="433" t="e">
        <f>SUM(#REF!)</f>
        <v>#REF!</v>
      </c>
      <c r="I10" s="433" t="e">
        <f>SUM(#REF!)</f>
        <v>#REF!</v>
      </c>
      <c r="J10" s="434" t="e">
        <f>I10/H10</f>
        <v>#REF!</v>
      </c>
      <c r="K10" s="435" t="e">
        <f>SUM(#REF!)</f>
        <v>#REF!</v>
      </c>
      <c r="L10" s="435" t="e">
        <f>SUM(#REF!)</f>
        <v>#REF!</v>
      </c>
      <c r="M10" s="426" t="e">
        <f>L10/K10</f>
        <v>#REF!</v>
      </c>
      <c r="N10" s="429"/>
    </row>
    <row r="11" spans="1:14" ht="15.75" customHeight="1">
      <c r="A11" s="888" t="s">
        <v>828</v>
      </c>
      <c r="B11" s="889"/>
      <c r="C11" s="889"/>
      <c r="D11" s="889"/>
      <c r="E11" s="889"/>
      <c r="F11" s="889"/>
      <c r="G11" s="889"/>
      <c r="H11" s="889"/>
      <c r="I11" s="889"/>
      <c r="J11" s="889"/>
      <c r="K11" s="889"/>
      <c r="L11" s="889"/>
      <c r="M11" s="889"/>
      <c r="N11" s="890"/>
    </row>
    <row r="12" spans="1:14" ht="36">
      <c r="A12" s="424" t="s">
        <v>861</v>
      </c>
      <c r="B12" s="425">
        <v>183534</v>
      </c>
      <c r="C12" s="425">
        <v>181000</v>
      </c>
      <c r="D12" s="426">
        <f>C12/B12</f>
        <v>0.9861932938856016</v>
      </c>
      <c r="E12" s="425">
        <v>191257</v>
      </c>
      <c r="F12" s="425">
        <v>188877.729487</v>
      </c>
      <c r="G12" s="426">
        <f>F12/E12</f>
        <v>0.9875598251933263</v>
      </c>
      <c r="H12" s="425">
        <v>195872</v>
      </c>
      <c r="I12" s="425">
        <v>192453.075203</v>
      </c>
      <c r="J12" s="426">
        <f>I12/H12</f>
        <v>0.9825451070239748</v>
      </c>
      <c r="K12" s="425"/>
      <c r="L12" s="427"/>
      <c r="M12" s="428"/>
      <c r="N12" s="429" t="s">
        <v>857</v>
      </c>
    </row>
    <row r="13" spans="1:14" ht="36">
      <c r="A13" s="424" t="s">
        <v>862</v>
      </c>
      <c r="B13" s="424"/>
      <c r="C13" s="425"/>
      <c r="D13" s="426"/>
      <c r="E13" s="425"/>
      <c r="F13" s="425"/>
      <c r="G13" s="426"/>
      <c r="H13" s="425"/>
      <c r="I13" s="425"/>
      <c r="J13" s="426"/>
      <c r="K13" s="430">
        <v>167376.960636</v>
      </c>
      <c r="L13" s="430">
        <v>90883</v>
      </c>
      <c r="M13" s="426">
        <f>L13/K13</f>
        <v>0.5429839307313398</v>
      </c>
      <c r="N13" s="429" t="s">
        <v>857</v>
      </c>
    </row>
    <row r="14" spans="1:14" ht="36">
      <c r="A14" s="424" t="s">
        <v>858</v>
      </c>
      <c r="B14" s="425">
        <v>284</v>
      </c>
      <c r="C14" s="425">
        <v>284</v>
      </c>
      <c r="D14" s="426">
        <f>C14/B14</f>
        <v>1</v>
      </c>
      <c r="E14" s="425">
        <v>577</v>
      </c>
      <c r="F14" s="425">
        <v>279</v>
      </c>
      <c r="G14" s="426">
        <f>F14/E14</f>
        <v>0.48353552859618715</v>
      </c>
      <c r="H14" s="425">
        <v>492</v>
      </c>
      <c r="I14" s="425">
        <v>492</v>
      </c>
      <c r="J14" s="426">
        <f>I14/H14</f>
        <v>1</v>
      </c>
      <c r="K14" s="430"/>
      <c r="L14" s="430"/>
      <c r="M14" s="426"/>
      <c r="N14" s="429" t="s">
        <v>859</v>
      </c>
    </row>
    <row r="15" spans="1:14" ht="36">
      <c r="A15" s="424" t="s">
        <v>863</v>
      </c>
      <c r="B15" s="436">
        <v>1110</v>
      </c>
      <c r="C15" s="425">
        <v>1036</v>
      </c>
      <c r="D15" s="426">
        <f aca="true" t="shared" si="0" ref="D15:D25">C15/B15</f>
        <v>0.9333333333333333</v>
      </c>
      <c r="E15" s="425">
        <v>1294</v>
      </c>
      <c r="F15" s="425">
        <v>1294</v>
      </c>
      <c r="G15" s="426">
        <f aca="true" t="shared" si="1" ref="G15:G25">F15/E15</f>
        <v>1</v>
      </c>
      <c r="H15" s="425">
        <v>1600</v>
      </c>
      <c r="I15" s="425">
        <v>1548.89536</v>
      </c>
      <c r="J15" s="426">
        <f aca="true" t="shared" si="2" ref="J15:J29">I15/H15</f>
        <v>0.9680596</v>
      </c>
      <c r="K15" s="430">
        <v>1600</v>
      </c>
      <c r="L15" s="430">
        <v>1461</v>
      </c>
      <c r="M15" s="426">
        <f aca="true" t="shared" si="3" ref="M15:M28">L15/K15</f>
        <v>0.913125</v>
      </c>
      <c r="N15" s="429" t="s">
        <v>857</v>
      </c>
    </row>
    <row r="16" spans="1:14" ht="48">
      <c r="A16" s="424" t="s">
        <v>864</v>
      </c>
      <c r="B16" s="424">
        <v>265</v>
      </c>
      <c r="C16" s="425">
        <v>265</v>
      </c>
      <c r="D16" s="426">
        <f t="shared" si="0"/>
        <v>1</v>
      </c>
      <c r="E16" s="425">
        <v>289</v>
      </c>
      <c r="F16" s="425">
        <v>289</v>
      </c>
      <c r="G16" s="426">
        <f t="shared" si="1"/>
        <v>1</v>
      </c>
      <c r="H16" s="425">
        <v>301</v>
      </c>
      <c r="I16" s="425">
        <v>301</v>
      </c>
      <c r="J16" s="426">
        <f t="shared" si="2"/>
        <v>1</v>
      </c>
      <c r="K16" s="430">
        <v>341.15</v>
      </c>
      <c r="L16" s="430">
        <v>341</v>
      </c>
      <c r="M16" s="426">
        <f t="shared" si="3"/>
        <v>0.9995603107137624</v>
      </c>
      <c r="N16" s="429" t="s">
        <v>777</v>
      </c>
    </row>
    <row r="17" spans="1:14" ht="72">
      <c r="A17" s="424" t="s">
        <v>865</v>
      </c>
      <c r="B17" s="425">
        <v>1876</v>
      </c>
      <c r="C17" s="425">
        <v>1875.528</v>
      </c>
      <c r="D17" s="426">
        <f t="shared" si="0"/>
        <v>0.9997484008528785</v>
      </c>
      <c r="E17" s="425">
        <v>2113</v>
      </c>
      <c r="F17" s="425">
        <v>2113.163428</v>
      </c>
      <c r="G17" s="426">
        <f t="shared" si="1"/>
        <v>1.0000773440605772</v>
      </c>
      <c r="H17" s="425">
        <v>1929</v>
      </c>
      <c r="I17" s="425">
        <v>1929.204</v>
      </c>
      <c r="J17" s="426">
        <f t="shared" si="2"/>
        <v>1.0001057542768272</v>
      </c>
      <c r="K17" s="430">
        <v>2054</v>
      </c>
      <c r="L17" s="430">
        <v>0</v>
      </c>
      <c r="M17" s="426">
        <f t="shared" si="3"/>
        <v>0</v>
      </c>
      <c r="N17" s="429" t="s">
        <v>777</v>
      </c>
    </row>
    <row r="18" spans="1:14" ht="36">
      <c r="A18" s="424" t="s">
        <v>866</v>
      </c>
      <c r="B18" s="425">
        <v>14525</v>
      </c>
      <c r="C18" s="425">
        <v>14525</v>
      </c>
      <c r="D18" s="426">
        <f t="shared" si="0"/>
        <v>1</v>
      </c>
      <c r="E18" s="425">
        <v>0</v>
      </c>
      <c r="F18" s="425">
        <v>0</v>
      </c>
      <c r="G18" s="426"/>
      <c r="H18" s="425">
        <v>16496</v>
      </c>
      <c r="I18" s="425">
        <v>16496</v>
      </c>
      <c r="J18" s="426">
        <f t="shared" si="2"/>
        <v>1</v>
      </c>
      <c r="K18" s="430">
        <v>19194.478</v>
      </c>
      <c r="L18" s="430">
        <v>15926</v>
      </c>
      <c r="M18" s="426">
        <f t="shared" si="3"/>
        <v>0.8297177969622306</v>
      </c>
      <c r="N18" s="429" t="s">
        <v>777</v>
      </c>
    </row>
    <row r="19" spans="1:14" ht="48">
      <c r="A19" s="424" t="s">
        <v>867</v>
      </c>
      <c r="B19" s="436">
        <v>308</v>
      </c>
      <c r="C19" s="425">
        <v>188.1</v>
      </c>
      <c r="D19" s="426">
        <f t="shared" si="0"/>
        <v>0.6107142857142857</v>
      </c>
      <c r="E19" s="425">
        <v>579</v>
      </c>
      <c r="F19" s="425">
        <v>564.414494</v>
      </c>
      <c r="G19" s="426">
        <f t="shared" si="1"/>
        <v>0.9748091433506044</v>
      </c>
      <c r="H19" s="425">
        <v>600</v>
      </c>
      <c r="I19" s="425">
        <v>422.21616</v>
      </c>
      <c r="J19" s="426">
        <f t="shared" si="2"/>
        <v>0.7036936</v>
      </c>
      <c r="K19" s="430">
        <v>713.577154</v>
      </c>
      <c r="L19" s="430">
        <v>184</v>
      </c>
      <c r="M19" s="426">
        <f t="shared" si="3"/>
        <v>0.2578557889200584</v>
      </c>
      <c r="N19" s="429" t="s">
        <v>782</v>
      </c>
    </row>
    <row r="20" spans="1:14" ht="36">
      <c r="A20" s="424" t="s">
        <v>868</v>
      </c>
      <c r="B20" s="436">
        <v>6924</v>
      </c>
      <c r="C20" s="425">
        <v>0</v>
      </c>
      <c r="D20" s="426">
        <f t="shared" si="0"/>
        <v>0</v>
      </c>
      <c r="E20" s="425">
        <v>13052</v>
      </c>
      <c r="F20" s="425">
        <v>10934.660594</v>
      </c>
      <c r="G20" s="426">
        <f t="shared" si="1"/>
        <v>0.8377766314741036</v>
      </c>
      <c r="H20" s="425">
        <v>6213</v>
      </c>
      <c r="I20" s="425">
        <v>6212.966</v>
      </c>
      <c r="J20" s="426">
        <f t="shared" si="2"/>
        <v>0.9999945276034122</v>
      </c>
      <c r="K20" s="430">
        <v>6988</v>
      </c>
      <c r="L20" s="430">
        <v>2119</v>
      </c>
      <c r="M20" s="426">
        <f t="shared" si="3"/>
        <v>0.30323411562678876</v>
      </c>
      <c r="N20" s="429" t="s">
        <v>777</v>
      </c>
    </row>
    <row r="21" spans="1:14" ht="60">
      <c r="A21" s="424" t="s">
        <v>869</v>
      </c>
      <c r="B21" s="436">
        <v>319</v>
      </c>
      <c r="C21" s="425">
        <v>312.5</v>
      </c>
      <c r="D21" s="426">
        <f t="shared" si="0"/>
        <v>0.9796238244514106</v>
      </c>
      <c r="E21" s="425">
        <v>1201</v>
      </c>
      <c r="F21" s="425">
        <v>1112.3</v>
      </c>
      <c r="G21" s="426">
        <f t="shared" si="1"/>
        <v>0.9261448792672772</v>
      </c>
      <c r="H21" s="425">
        <v>1260</v>
      </c>
      <c r="I21" s="425">
        <v>751.1855</v>
      </c>
      <c r="J21" s="426">
        <f t="shared" si="2"/>
        <v>0.5961789682539683</v>
      </c>
      <c r="K21" s="430">
        <v>1021</v>
      </c>
      <c r="L21" s="430">
        <v>542</v>
      </c>
      <c r="M21" s="426">
        <f t="shared" si="3"/>
        <v>0.5308521057786484</v>
      </c>
      <c r="N21" s="429" t="s">
        <v>870</v>
      </c>
    </row>
    <row r="22" spans="1:14" ht="48">
      <c r="A22" s="424" t="s">
        <v>871</v>
      </c>
      <c r="B22" s="436">
        <v>767</v>
      </c>
      <c r="C22" s="425">
        <v>642.55</v>
      </c>
      <c r="D22" s="426">
        <f t="shared" si="0"/>
        <v>0.8377444589308995</v>
      </c>
      <c r="E22" s="425">
        <v>2350</v>
      </c>
      <c r="F22" s="425">
        <v>2350</v>
      </c>
      <c r="G22" s="426">
        <f t="shared" si="1"/>
        <v>1</v>
      </c>
      <c r="H22" s="425">
        <v>1770</v>
      </c>
      <c r="I22" s="425">
        <v>1766.657215</v>
      </c>
      <c r="J22" s="426">
        <f t="shared" si="2"/>
        <v>0.9981114209039548</v>
      </c>
      <c r="K22" s="430">
        <v>9660</v>
      </c>
      <c r="L22" s="430">
        <v>1722</v>
      </c>
      <c r="M22" s="426">
        <f t="shared" si="3"/>
        <v>0.1782608695652174</v>
      </c>
      <c r="N22" s="429" t="s">
        <v>872</v>
      </c>
    </row>
    <row r="23" spans="1:14" ht="48">
      <c r="A23" s="424" t="s">
        <v>873</v>
      </c>
      <c r="B23" s="436">
        <v>56137</v>
      </c>
      <c r="C23" s="425">
        <v>56066.553</v>
      </c>
      <c r="D23" s="426">
        <f t="shared" si="0"/>
        <v>0.9987450879099347</v>
      </c>
      <c r="E23" s="437">
        <v>26455.6</v>
      </c>
      <c r="F23" s="437">
        <v>26455.6</v>
      </c>
      <c r="G23" s="426">
        <f t="shared" si="1"/>
        <v>1</v>
      </c>
      <c r="H23" s="437">
        <v>12705</v>
      </c>
      <c r="I23" s="425">
        <v>12704.777427</v>
      </c>
      <c r="J23" s="426">
        <f t="shared" si="2"/>
        <v>0.9999824814639906</v>
      </c>
      <c r="K23" s="430">
        <v>6517.489818</v>
      </c>
      <c r="L23" s="430">
        <v>280</v>
      </c>
      <c r="M23" s="426">
        <f t="shared" si="3"/>
        <v>0.0429613252676968</v>
      </c>
      <c r="N23" s="429" t="s">
        <v>872</v>
      </c>
    </row>
    <row r="24" spans="1:14" ht="48">
      <c r="A24" s="438" t="s">
        <v>874</v>
      </c>
      <c r="B24" s="436">
        <v>60</v>
      </c>
      <c r="C24" s="425">
        <v>43</v>
      </c>
      <c r="D24" s="426">
        <f t="shared" si="0"/>
        <v>0.7166666666666667</v>
      </c>
      <c r="E24" s="425"/>
      <c r="F24" s="425">
        <v>0</v>
      </c>
      <c r="G24" s="426"/>
      <c r="H24" s="425">
        <v>0</v>
      </c>
      <c r="I24" s="425">
        <v>0</v>
      </c>
      <c r="J24" s="426"/>
      <c r="K24" s="430"/>
      <c r="L24" s="430"/>
      <c r="M24" s="426"/>
      <c r="N24" s="429" t="s">
        <v>777</v>
      </c>
    </row>
    <row r="25" spans="1:14" ht="36">
      <c r="A25" s="424" t="s">
        <v>875</v>
      </c>
      <c r="B25" s="436">
        <v>2100</v>
      </c>
      <c r="C25" s="425">
        <v>2100</v>
      </c>
      <c r="D25" s="426">
        <f t="shared" si="0"/>
        <v>1</v>
      </c>
      <c r="E25" s="425">
        <v>2500</v>
      </c>
      <c r="F25" s="425">
        <v>2480</v>
      </c>
      <c r="G25" s="426">
        <f t="shared" si="1"/>
        <v>0.992</v>
      </c>
      <c r="H25" s="425">
        <v>5700</v>
      </c>
      <c r="I25" s="425">
        <v>5655.21</v>
      </c>
      <c r="J25" s="426">
        <f t="shared" si="2"/>
        <v>0.9921421052631579</v>
      </c>
      <c r="K25" s="430">
        <v>7648</v>
      </c>
      <c r="L25" s="430">
        <v>5383</v>
      </c>
      <c r="M25" s="426">
        <f t="shared" si="3"/>
        <v>0.7038441422594143</v>
      </c>
      <c r="N25" s="429" t="s">
        <v>777</v>
      </c>
    </row>
    <row r="26" spans="1:14" ht="48">
      <c r="A26" s="424" t="s">
        <v>876</v>
      </c>
      <c r="B26" s="436"/>
      <c r="C26" s="425">
        <v>0</v>
      </c>
      <c r="D26" s="426"/>
      <c r="E26" s="425"/>
      <c r="F26" s="425">
        <v>0</v>
      </c>
      <c r="G26" s="426"/>
      <c r="H26" s="425">
        <v>314</v>
      </c>
      <c r="I26" s="425">
        <v>281.69988</v>
      </c>
      <c r="J26" s="426">
        <f t="shared" si="2"/>
        <v>0.8971333757961784</v>
      </c>
      <c r="K26" s="430">
        <v>680.4</v>
      </c>
      <c r="L26" s="430">
        <v>140</v>
      </c>
      <c r="M26" s="426">
        <f t="shared" si="3"/>
        <v>0.205761316872428</v>
      </c>
      <c r="N26" s="429" t="s">
        <v>870</v>
      </c>
    </row>
    <row r="27" spans="1:14" ht="24">
      <c r="A27" s="424" t="s">
        <v>877</v>
      </c>
      <c r="B27" s="436"/>
      <c r="C27" s="425">
        <v>0</v>
      </c>
      <c r="D27" s="426"/>
      <c r="E27" s="425"/>
      <c r="F27" s="425">
        <v>0</v>
      </c>
      <c r="G27" s="426"/>
      <c r="H27" s="425">
        <v>203</v>
      </c>
      <c r="I27" s="425">
        <v>200</v>
      </c>
      <c r="J27" s="426">
        <f t="shared" si="2"/>
        <v>0.9852216748768473</v>
      </c>
      <c r="K27" s="430">
        <v>245.309</v>
      </c>
      <c r="L27" s="430">
        <v>0</v>
      </c>
      <c r="M27" s="426">
        <f t="shared" si="3"/>
        <v>0</v>
      </c>
      <c r="N27" s="429" t="s">
        <v>777</v>
      </c>
    </row>
    <row r="28" spans="1:14" ht="60">
      <c r="A28" s="424" t="s">
        <v>878</v>
      </c>
      <c r="B28" s="436"/>
      <c r="C28" s="425"/>
      <c r="D28" s="426"/>
      <c r="E28" s="425"/>
      <c r="F28" s="425"/>
      <c r="G28" s="426"/>
      <c r="H28" s="425"/>
      <c r="I28" s="425"/>
      <c r="J28" s="426"/>
      <c r="K28" s="430">
        <v>252.0125</v>
      </c>
      <c r="L28" s="430">
        <v>119</v>
      </c>
      <c r="M28" s="426">
        <f t="shared" si="3"/>
        <v>0.47219879966271516</v>
      </c>
      <c r="N28" s="429" t="s">
        <v>782</v>
      </c>
    </row>
    <row r="29" spans="1:14" ht="12">
      <c r="A29" s="431" t="s">
        <v>860</v>
      </c>
      <c r="B29" s="433">
        <f>SUM(B12:B28)</f>
        <v>268209</v>
      </c>
      <c r="C29" s="433">
        <f aca="true" t="shared" si="4" ref="C29:I29">SUM(C12:C28)</f>
        <v>258338.23099999997</v>
      </c>
      <c r="D29" s="434">
        <f>C29/B29</f>
        <v>0.9631974728663094</v>
      </c>
      <c r="E29" s="433">
        <f>SUM(E12:E28)</f>
        <v>241667.6</v>
      </c>
      <c r="F29" s="433">
        <f t="shared" si="4"/>
        <v>236749.868003</v>
      </c>
      <c r="G29" s="434">
        <f>F29/E29</f>
        <v>0.9796508427401935</v>
      </c>
      <c r="H29" s="433">
        <f>SUM(H12:H28)</f>
        <v>245455</v>
      </c>
      <c r="I29" s="433">
        <f t="shared" si="4"/>
        <v>241214.886745</v>
      </c>
      <c r="J29" s="434">
        <f t="shared" si="2"/>
        <v>0.9827254965064879</v>
      </c>
      <c r="K29" s="435">
        <f>SUM(K12:K28)</f>
        <v>224292.37710800002</v>
      </c>
      <c r="L29" s="439">
        <f>SUM(L12:L28)</f>
        <v>119100</v>
      </c>
      <c r="M29" s="434">
        <f>L29/K29</f>
        <v>0.5310033338433594</v>
      </c>
      <c r="N29" s="429"/>
    </row>
    <row r="30" spans="1:14" ht="12">
      <c r="A30" s="888" t="s">
        <v>829</v>
      </c>
      <c r="B30" s="889"/>
      <c r="C30" s="889"/>
      <c r="D30" s="889"/>
      <c r="E30" s="889"/>
      <c r="F30" s="889"/>
      <c r="G30" s="889"/>
      <c r="H30" s="889"/>
      <c r="I30" s="889"/>
      <c r="J30" s="889"/>
      <c r="K30" s="889"/>
      <c r="L30" s="889"/>
      <c r="M30" s="889"/>
      <c r="N30" s="890"/>
    </row>
    <row r="31" spans="1:14" ht="48">
      <c r="A31" s="424" t="s">
        <v>879</v>
      </c>
      <c r="B31" s="425">
        <v>9975</v>
      </c>
      <c r="C31" s="425">
        <v>6139.517</v>
      </c>
      <c r="D31" s="426"/>
      <c r="E31" s="425"/>
      <c r="F31" s="424">
        <v>0</v>
      </c>
      <c r="G31" s="426"/>
      <c r="H31" s="436"/>
      <c r="I31" s="424">
        <v>0</v>
      </c>
      <c r="J31" s="426"/>
      <c r="K31" s="425"/>
      <c r="L31" s="427"/>
      <c r="M31" s="428"/>
      <c r="N31" s="429" t="s">
        <v>880</v>
      </c>
    </row>
    <row r="32" spans="1:14" ht="36">
      <c r="A32" s="424" t="s">
        <v>881</v>
      </c>
      <c r="B32" s="425"/>
      <c r="C32" s="425"/>
      <c r="D32" s="426"/>
      <c r="E32" s="425">
        <v>507</v>
      </c>
      <c r="F32" s="425">
        <v>303.24598</v>
      </c>
      <c r="G32" s="426">
        <f>F32/E32</f>
        <v>0.5981183037475345</v>
      </c>
      <c r="H32" s="436"/>
      <c r="I32" s="424">
        <v>0</v>
      </c>
      <c r="J32" s="426"/>
      <c r="K32" s="425"/>
      <c r="L32" s="427"/>
      <c r="M32" s="428"/>
      <c r="N32" s="429" t="s">
        <v>880</v>
      </c>
    </row>
    <row r="33" spans="1:14" ht="48">
      <c r="A33" s="424" t="s">
        <v>882</v>
      </c>
      <c r="B33" s="425"/>
      <c r="C33" s="425"/>
      <c r="D33" s="426"/>
      <c r="E33" s="425"/>
      <c r="F33" s="424">
        <v>0</v>
      </c>
      <c r="G33" s="426"/>
      <c r="H33" s="436">
        <v>866</v>
      </c>
      <c r="I33" s="425">
        <v>796.576784</v>
      </c>
      <c r="J33" s="426">
        <f>I33/H33</f>
        <v>0.919834623556582</v>
      </c>
      <c r="K33" s="430">
        <v>1164.575239</v>
      </c>
      <c r="L33" s="430">
        <v>434</v>
      </c>
      <c r="M33" s="428">
        <f>L33/K33</f>
        <v>0.3726680642572034</v>
      </c>
      <c r="N33" s="429" t="s">
        <v>880</v>
      </c>
    </row>
    <row r="34" spans="1:14" ht="36">
      <c r="A34" s="424" t="s">
        <v>883</v>
      </c>
      <c r="B34" s="425"/>
      <c r="C34" s="425"/>
      <c r="D34" s="426"/>
      <c r="E34" s="425">
        <v>4536</v>
      </c>
      <c r="F34" s="425">
        <v>4277</v>
      </c>
      <c r="G34" s="426">
        <f>F34/E34</f>
        <v>0.9429012345679012</v>
      </c>
      <c r="H34" s="436"/>
      <c r="I34" s="424">
        <v>0</v>
      </c>
      <c r="J34" s="426"/>
      <c r="K34" s="430"/>
      <c r="L34" s="430"/>
      <c r="M34" s="428"/>
      <c r="N34" s="429" t="s">
        <v>880</v>
      </c>
    </row>
    <row r="35" spans="1:14" ht="24">
      <c r="A35" s="424" t="s">
        <v>884</v>
      </c>
      <c r="B35" s="425"/>
      <c r="C35" s="425"/>
      <c r="D35" s="426"/>
      <c r="E35" s="425">
        <v>14637</v>
      </c>
      <c r="F35" s="425">
        <v>11451</v>
      </c>
      <c r="G35" s="426">
        <f>F35/E35</f>
        <v>0.7823324451731912</v>
      </c>
      <c r="H35" s="436"/>
      <c r="I35" s="424">
        <v>0</v>
      </c>
      <c r="J35" s="426"/>
      <c r="K35" s="430"/>
      <c r="L35" s="430"/>
      <c r="M35" s="428"/>
      <c r="N35" s="429" t="s">
        <v>880</v>
      </c>
    </row>
    <row r="36" spans="1:14" ht="36">
      <c r="A36" s="424" t="s">
        <v>885</v>
      </c>
      <c r="B36" s="425"/>
      <c r="C36" s="425"/>
      <c r="D36" s="426"/>
      <c r="E36" s="425"/>
      <c r="F36" s="424">
        <v>0</v>
      </c>
      <c r="G36" s="426"/>
      <c r="H36" s="436">
        <v>432</v>
      </c>
      <c r="I36" s="425">
        <v>388.892413</v>
      </c>
      <c r="J36" s="426">
        <f>I36/H36</f>
        <v>0.9002139189814814</v>
      </c>
      <c r="K36" s="430">
        <v>548.172266</v>
      </c>
      <c r="L36" s="430">
        <v>342</v>
      </c>
      <c r="M36" s="428">
        <f>L36/K36</f>
        <v>0.6238914684530938</v>
      </c>
      <c r="N36" s="429" t="s">
        <v>880</v>
      </c>
    </row>
    <row r="37" spans="1:14" ht="24">
      <c r="A37" s="424" t="s">
        <v>886</v>
      </c>
      <c r="B37" s="425"/>
      <c r="C37" s="425"/>
      <c r="D37" s="426"/>
      <c r="E37" s="425"/>
      <c r="F37" s="424">
        <v>0</v>
      </c>
      <c r="G37" s="426"/>
      <c r="H37" s="436">
        <v>11038</v>
      </c>
      <c r="I37" s="425">
        <v>9091.878207</v>
      </c>
      <c r="J37" s="426">
        <f>I37/H37</f>
        <v>0.8236889116687806</v>
      </c>
      <c r="K37" s="430">
        <v>13952.369035</v>
      </c>
      <c r="L37" s="430">
        <v>5819</v>
      </c>
      <c r="M37" s="428">
        <f>L37/K37</f>
        <v>0.41706178967907437</v>
      </c>
      <c r="N37" s="429" t="s">
        <v>880</v>
      </c>
    </row>
    <row r="38" spans="1:14" ht="36">
      <c r="A38" s="424" t="s">
        <v>887</v>
      </c>
      <c r="B38" s="425"/>
      <c r="C38" s="425"/>
      <c r="D38" s="426"/>
      <c r="E38" s="425"/>
      <c r="F38" s="424">
        <v>0</v>
      </c>
      <c r="G38" s="426"/>
      <c r="H38" s="436">
        <v>4479</v>
      </c>
      <c r="I38" s="425">
        <v>4294.7056</v>
      </c>
      <c r="J38" s="426">
        <f>I38/H38</f>
        <v>0.958853672694798</v>
      </c>
      <c r="K38" s="440">
        <v>5016</v>
      </c>
      <c r="L38" s="430">
        <v>1689</v>
      </c>
      <c r="M38" s="428">
        <f>L38/K38</f>
        <v>0.33672248803827753</v>
      </c>
      <c r="N38" s="429" t="s">
        <v>880</v>
      </c>
    </row>
    <row r="39" spans="1:14" ht="36">
      <c r="A39" s="424" t="s">
        <v>888</v>
      </c>
      <c r="B39" s="425"/>
      <c r="C39" s="425"/>
      <c r="D39" s="426"/>
      <c r="E39" s="425"/>
      <c r="F39" s="425"/>
      <c r="G39" s="426"/>
      <c r="H39" s="436">
        <v>200</v>
      </c>
      <c r="I39" s="425">
        <v>166.057135</v>
      </c>
      <c r="J39" s="426">
        <f>I39/H39</f>
        <v>0.830285675</v>
      </c>
      <c r="K39" s="430">
        <v>400</v>
      </c>
      <c r="L39" s="430">
        <v>303</v>
      </c>
      <c r="M39" s="428">
        <f>L39/K39</f>
        <v>0.7575</v>
      </c>
      <c r="N39" s="429" t="s">
        <v>880</v>
      </c>
    </row>
    <row r="40" spans="1:14" ht="36">
      <c r="A40" s="424" t="s">
        <v>858</v>
      </c>
      <c r="B40" s="425"/>
      <c r="C40" s="424">
        <v>12.61</v>
      </c>
      <c r="D40" s="426"/>
      <c r="E40" s="424"/>
      <c r="F40" s="424">
        <v>155</v>
      </c>
      <c r="G40" s="426"/>
      <c r="H40" s="436"/>
      <c r="I40" s="441">
        <v>173</v>
      </c>
      <c r="J40" s="442"/>
      <c r="K40" s="430"/>
      <c r="L40" s="427"/>
      <c r="M40" s="428"/>
      <c r="N40" s="429" t="s">
        <v>859</v>
      </c>
    </row>
    <row r="41" spans="1:14" ht="12">
      <c r="A41" s="431" t="s">
        <v>860</v>
      </c>
      <c r="B41" s="433">
        <f>SUM(B31:B40)</f>
        <v>9975</v>
      </c>
      <c r="C41" s="443">
        <v>6150.547</v>
      </c>
      <c r="D41" s="444"/>
      <c r="E41" s="433">
        <f>SUM(E31:E40)</f>
        <v>19680</v>
      </c>
      <c r="F41" s="443">
        <f>SUM(F31:F40)</f>
        <v>16186.24598</v>
      </c>
      <c r="G41" s="444">
        <f>F41/E41</f>
        <v>0.8224718485772358</v>
      </c>
      <c r="H41" s="443">
        <f>SUM(H31:H40)</f>
        <v>17015</v>
      </c>
      <c r="I41" s="443">
        <f>SUM(I31:I40)</f>
        <v>14911.110139</v>
      </c>
      <c r="J41" s="444">
        <f>I41/H41</f>
        <v>0.8763508750514253</v>
      </c>
      <c r="K41" s="439">
        <f>SUM(K31:K40)</f>
        <v>21081.11654</v>
      </c>
      <c r="L41" s="439">
        <f>SUM(L31:L40)</f>
        <v>8587</v>
      </c>
      <c r="M41" s="444">
        <f>L41/K41</f>
        <v>0.40733136614024906</v>
      </c>
      <c r="N41" s="429"/>
    </row>
    <row r="42" spans="1:17" ht="12">
      <c r="A42" s="888" t="s">
        <v>830</v>
      </c>
      <c r="B42" s="889"/>
      <c r="C42" s="889"/>
      <c r="D42" s="889"/>
      <c r="E42" s="889"/>
      <c r="F42" s="889"/>
      <c r="G42" s="889"/>
      <c r="H42" s="889"/>
      <c r="I42" s="889"/>
      <c r="J42" s="889"/>
      <c r="K42" s="889"/>
      <c r="L42" s="889"/>
      <c r="M42" s="889"/>
      <c r="N42" s="890"/>
      <c r="Q42" s="445">
        <f>L41+L50+L56</f>
        <v>9068</v>
      </c>
    </row>
    <row r="43" spans="1:14" ht="36">
      <c r="A43" s="424" t="s">
        <v>889</v>
      </c>
      <c r="B43" s="436">
        <v>1219</v>
      </c>
      <c r="C43" s="425">
        <v>984.19</v>
      </c>
      <c r="D43" s="426">
        <f>C43/B43</f>
        <v>0.8073748974569319</v>
      </c>
      <c r="E43" s="425"/>
      <c r="F43" s="425">
        <v>0</v>
      </c>
      <c r="G43" s="426"/>
      <c r="H43" s="425"/>
      <c r="I43" s="424">
        <v>0</v>
      </c>
      <c r="J43" s="426"/>
      <c r="K43" s="424"/>
      <c r="L43" s="427"/>
      <c r="M43" s="428"/>
      <c r="N43" s="429"/>
    </row>
    <row r="44" spans="1:14" ht="36">
      <c r="A44" s="424" t="s">
        <v>890</v>
      </c>
      <c r="B44" s="436"/>
      <c r="C44" s="425">
        <v>0</v>
      </c>
      <c r="D44" s="426"/>
      <c r="E44" s="425"/>
      <c r="F44" s="424">
        <v>0</v>
      </c>
      <c r="G44" s="426"/>
      <c r="H44" s="425">
        <v>1372</v>
      </c>
      <c r="I44" s="425">
        <v>783.4273</v>
      </c>
      <c r="J44" s="426">
        <f>I44/H44</f>
        <v>0.5710111516034985</v>
      </c>
      <c r="K44" s="430">
        <v>842</v>
      </c>
      <c r="L44" s="430">
        <v>0</v>
      </c>
      <c r="M44" s="430">
        <v>0</v>
      </c>
      <c r="N44" s="429" t="s">
        <v>857</v>
      </c>
    </row>
    <row r="45" spans="1:14" ht="60">
      <c r="A45" s="424" t="s">
        <v>891</v>
      </c>
      <c r="B45" s="436">
        <v>3695</v>
      </c>
      <c r="C45" s="425">
        <v>1241</v>
      </c>
      <c r="D45" s="426">
        <f>C45/B45</f>
        <v>0.3358592692828146</v>
      </c>
      <c r="E45" s="424"/>
      <c r="F45" s="424">
        <v>0</v>
      </c>
      <c r="G45" s="426"/>
      <c r="H45" s="424"/>
      <c r="I45" s="424">
        <v>0</v>
      </c>
      <c r="J45" s="426"/>
      <c r="K45" s="424"/>
      <c r="L45" s="427"/>
      <c r="M45" s="428"/>
      <c r="N45" s="429" t="s">
        <v>880</v>
      </c>
    </row>
    <row r="46" spans="1:14" ht="36">
      <c r="A46" s="424" t="s">
        <v>892</v>
      </c>
      <c r="B46" s="436"/>
      <c r="C46" s="424">
        <v>0</v>
      </c>
      <c r="D46" s="426"/>
      <c r="E46" s="425">
        <v>1117</v>
      </c>
      <c r="F46" s="425">
        <v>778.00396</v>
      </c>
      <c r="G46" s="426">
        <f>F46/E46</f>
        <v>0.6965120501342883</v>
      </c>
      <c r="H46" s="425"/>
      <c r="I46" s="424">
        <v>0</v>
      </c>
      <c r="J46" s="426"/>
      <c r="K46" s="424"/>
      <c r="L46" s="427"/>
      <c r="M46" s="428"/>
      <c r="N46" s="429" t="s">
        <v>880</v>
      </c>
    </row>
    <row r="47" spans="1:14" ht="36">
      <c r="A47" s="424" t="s">
        <v>893</v>
      </c>
      <c r="B47" s="436"/>
      <c r="C47" s="424">
        <v>0</v>
      </c>
      <c r="D47" s="426"/>
      <c r="E47" s="424">
        <v>737</v>
      </c>
      <c r="F47" s="425">
        <v>473.5894</v>
      </c>
      <c r="G47" s="426">
        <f>F47/E47</f>
        <v>0.6425907734056988</v>
      </c>
      <c r="H47" s="425"/>
      <c r="I47" s="424">
        <v>0</v>
      </c>
      <c r="J47" s="426"/>
      <c r="K47" s="424"/>
      <c r="L47" s="427"/>
      <c r="M47" s="428"/>
      <c r="N47" s="429" t="s">
        <v>857</v>
      </c>
    </row>
    <row r="48" spans="1:14" ht="48">
      <c r="A48" s="424" t="s">
        <v>894</v>
      </c>
      <c r="B48" s="436"/>
      <c r="C48" s="424">
        <v>0</v>
      </c>
      <c r="D48" s="426"/>
      <c r="E48" s="424" t="s">
        <v>895</v>
      </c>
      <c r="F48" s="425">
        <v>0</v>
      </c>
      <c r="G48" s="426"/>
      <c r="H48" s="425">
        <v>346</v>
      </c>
      <c r="I48" s="446">
        <v>304.7475</v>
      </c>
      <c r="J48" s="426">
        <f>I48/H48</f>
        <v>0.8807731213872833</v>
      </c>
      <c r="K48" s="430">
        <v>311.674404</v>
      </c>
      <c r="L48" s="430">
        <v>114</v>
      </c>
      <c r="M48" s="428">
        <f>L48/K48</f>
        <v>0.36576632067611176</v>
      </c>
      <c r="N48" s="429" t="s">
        <v>880</v>
      </c>
    </row>
    <row r="49" spans="1:14" ht="48">
      <c r="A49" s="424" t="s">
        <v>896</v>
      </c>
      <c r="B49" s="436"/>
      <c r="C49" s="425">
        <v>0</v>
      </c>
      <c r="D49" s="426"/>
      <c r="E49" s="425"/>
      <c r="F49" s="424">
        <v>0</v>
      </c>
      <c r="G49" s="426"/>
      <c r="H49" s="424">
        <v>818</v>
      </c>
      <c r="I49" s="425">
        <v>792.479972</v>
      </c>
      <c r="J49" s="426">
        <f>I49/H49</f>
        <v>0.9688019217603911</v>
      </c>
      <c r="K49" s="430">
        <v>483.519551</v>
      </c>
      <c r="L49" s="430">
        <v>36</v>
      </c>
      <c r="M49" s="428">
        <f>L49/K49</f>
        <v>0.07445407310944496</v>
      </c>
      <c r="N49" s="429" t="s">
        <v>880</v>
      </c>
    </row>
    <row r="50" spans="1:14" ht="12">
      <c r="A50" s="431" t="s">
        <v>860</v>
      </c>
      <c r="B50" s="447">
        <f>SUM(B43:B49)</f>
        <v>4914</v>
      </c>
      <c r="C50" s="433">
        <v>2166.19</v>
      </c>
      <c r="D50" s="434">
        <f>C50/B50</f>
        <v>0.44082010582010583</v>
      </c>
      <c r="E50" s="433">
        <f aca="true" t="shared" si="5" ref="E50:K50">SUM(E43:E49)</f>
        <v>1854</v>
      </c>
      <c r="F50" s="433">
        <f t="shared" si="5"/>
        <v>1251.59336</v>
      </c>
      <c r="G50" s="434">
        <f>F50/E50</f>
        <v>0.6750773247033441</v>
      </c>
      <c r="H50" s="433">
        <f t="shared" si="5"/>
        <v>2536</v>
      </c>
      <c r="I50" s="433">
        <f t="shared" si="5"/>
        <v>1880.6547719999999</v>
      </c>
      <c r="J50" s="434">
        <f>I50/H50</f>
        <v>0.7415831119873817</v>
      </c>
      <c r="K50" s="435">
        <f t="shared" si="5"/>
        <v>1637.1939549999997</v>
      </c>
      <c r="L50" s="435">
        <f>SUM(L48:L49)</f>
        <v>150</v>
      </c>
      <c r="M50" s="434">
        <f>L50/K50</f>
        <v>0.09162017703638542</v>
      </c>
      <c r="N50" s="429"/>
    </row>
    <row r="51" spans="1:14" ht="15.75" customHeight="1">
      <c r="A51" s="888" t="s">
        <v>897</v>
      </c>
      <c r="B51" s="889"/>
      <c r="C51" s="889"/>
      <c r="D51" s="889"/>
      <c r="E51" s="889"/>
      <c r="F51" s="889"/>
      <c r="G51" s="889"/>
      <c r="H51" s="889"/>
      <c r="I51" s="889"/>
      <c r="J51" s="889"/>
      <c r="K51" s="889"/>
      <c r="L51" s="889"/>
      <c r="M51" s="889"/>
      <c r="N51" s="890"/>
    </row>
    <row r="52" spans="1:14" ht="60">
      <c r="A52" s="448" t="s">
        <v>898</v>
      </c>
      <c r="B52" s="449"/>
      <c r="C52" s="425">
        <v>60</v>
      </c>
      <c r="D52" s="426"/>
      <c r="E52" s="425"/>
      <c r="F52" s="450">
        <v>0</v>
      </c>
      <c r="G52" s="451"/>
      <c r="H52" s="450"/>
      <c r="I52" s="424">
        <v>0</v>
      </c>
      <c r="J52" s="426"/>
      <c r="K52" s="424"/>
      <c r="L52" s="427"/>
      <c r="M52" s="428"/>
      <c r="N52" s="429" t="s">
        <v>880</v>
      </c>
    </row>
    <row r="53" spans="1:14" ht="24">
      <c r="A53" s="424" t="s">
        <v>884</v>
      </c>
      <c r="B53" s="436"/>
      <c r="C53" s="425">
        <v>0</v>
      </c>
      <c r="D53" s="426"/>
      <c r="E53" s="425"/>
      <c r="F53" s="425">
        <v>152</v>
      </c>
      <c r="G53" s="426"/>
      <c r="H53" s="425"/>
      <c r="I53" s="424">
        <v>0</v>
      </c>
      <c r="J53" s="426"/>
      <c r="K53" s="424"/>
      <c r="L53" s="427"/>
      <c r="M53" s="428"/>
      <c r="N53" s="429" t="s">
        <v>880</v>
      </c>
    </row>
    <row r="54" spans="1:14" ht="36">
      <c r="A54" s="424" t="s">
        <v>883</v>
      </c>
      <c r="B54" s="436"/>
      <c r="C54" s="425">
        <v>0</v>
      </c>
      <c r="D54" s="426"/>
      <c r="E54" s="425"/>
      <c r="F54" s="425">
        <v>123.354</v>
      </c>
      <c r="G54" s="426"/>
      <c r="H54" s="425"/>
      <c r="I54" s="424">
        <v>0</v>
      </c>
      <c r="J54" s="426"/>
      <c r="K54" s="424"/>
      <c r="L54" s="427"/>
      <c r="M54" s="428"/>
      <c r="N54" s="429" t="s">
        <v>880</v>
      </c>
    </row>
    <row r="55" spans="1:14" ht="48">
      <c r="A55" s="424" t="s">
        <v>899</v>
      </c>
      <c r="B55" s="436"/>
      <c r="C55" s="425">
        <v>0</v>
      </c>
      <c r="D55" s="426"/>
      <c r="E55" s="425"/>
      <c r="F55" s="424">
        <v>0</v>
      </c>
      <c r="G55" s="426"/>
      <c r="H55" s="424">
        <v>298</v>
      </c>
      <c r="I55" s="425">
        <v>297.55182</v>
      </c>
      <c r="J55" s="426">
        <f>I55/H55</f>
        <v>0.9984960402684564</v>
      </c>
      <c r="K55" s="430">
        <v>356</v>
      </c>
      <c r="L55" s="430">
        <v>331</v>
      </c>
      <c r="M55" s="428">
        <f>L55/K55</f>
        <v>0.9297752808988764</v>
      </c>
      <c r="N55" s="429" t="s">
        <v>880</v>
      </c>
    </row>
    <row r="56" spans="1:14" ht="12">
      <c r="A56" s="431" t="s">
        <v>900</v>
      </c>
      <c r="B56" s="431"/>
      <c r="C56" s="433">
        <v>60</v>
      </c>
      <c r="D56" s="434"/>
      <c r="E56" s="433"/>
      <c r="F56" s="433">
        <f aca="true" t="shared" si="6" ref="F56:L56">SUM(F52:F55)</f>
        <v>275.354</v>
      </c>
      <c r="G56" s="434"/>
      <c r="H56" s="433">
        <f t="shared" si="6"/>
        <v>298</v>
      </c>
      <c r="I56" s="433">
        <f t="shared" si="6"/>
        <v>297.55182</v>
      </c>
      <c r="J56" s="434">
        <f>I56/H56</f>
        <v>0.9984960402684564</v>
      </c>
      <c r="K56" s="435">
        <f t="shared" si="6"/>
        <v>356</v>
      </c>
      <c r="L56" s="435">
        <f t="shared" si="6"/>
        <v>331</v>
      </c>
      <c r="M56" s="434">
        <f>L56/K56</f>
        <v>0.9297752808988764</v>
      </c>
      <c r="N56" s="429"/>
    </row>
    <row r="57" spans="1:14" ht="15.75" customHeight="1">
      <c r="A57" s="888" t="s">
        <v>901</v>
      </c>
      <c r="B57" s="889"/>
      <c r="C57" s="889"/>
      <c r="D57" s="889"/>
      <c r="E57" s="889"/>
      <c r="F57" s="889"/>
      <c r="G57" s="889"/>
      <c r="H57" s="889"/>
      <c r="I57" s="889"/>
      <c r="J57" s="889"/>
      <c r="K57" s="889"/>
      <c r="L57" s="889"/>
      <c r="M57" s="889"/>
      <c r="N57" s="890"/>
    </row>
    <row r="58" spans="1:14" ht="48">
      <c r="A58" s="448" t="s">
        <v>902</v>
      </c>
      <c r="B58" s="448">
        <v>268</v>
      </c>
      <c r="C58" s="425">
        <v>243.10299999999998</v>
      </c>
      <c r="D58" s="426">
        <f>C58/B58</f>
        <v>0.9071007462686567</v>
      </c>
      <c r="E58" s="425">
        <v>254</v>
      </c>
      <c r="F58" s="425">
        <v>252.40876</v>
      </c>
      <c r="G58" s="426">
        <f>F58/E58</f>
        <v>0.9937352755905512</v>
      </c>
      <c r="H58" s="425">
        <v>311</v>
      </c>
      <c r="I58" s="425">
        <v>205.738899</v>
      </c>
      <c r="J58" s="426">
        <f>I58/H58</f>
        <v>0.6615398681672026</v>
      </c>
      <c r="K58" s="430">
        <v>829</v>
      </c>
      <c r="L58" s="430">
        <v>248</v>
      </c>
      <c r="M58" s="428">
        <f>L58/K58</f>
        <v>0.2991556091676719</v>
      </c>
      <c r="N58" s="429" t="s">
        <v>903</v>
      </c>
    </row>
    <row r="59" spans="1:14" ht="48">
      <c r="A59" s="448" t="s">
        <v>904</v>
      </c>
      <c r="B59" s="448">
        <v>60</v>
      </c>
      <c r="C59" s="425">
        <v>60</v>
      </c>
      <c r="D59" s="426">
        <f>C59/B59</f>
        <v>1</v>
      </c>
      <c r="E59" s="425">
        <v>980</v>
      </c>
      <c r="F59" s="425">
        <v>980</v>
      </c>
      <c r="G59" s="426">
        <f>F59/E59</f>
        <v>1</v>
      </c>
      <c r="H59" s="425"/>
      <c r="I59" s="425">
        <v>0</v>
      </c>
      <c r="J59" s="426"/>
      <c r="K59" s="430"/>
      <c r="L59" s="427"/>
      <c r="M59" s="428"/>
      <c r="N59" s="429" t="s">
        <v>903</v>
      </c>
    </row>
    <row r="60" spans="1:14" ht="36">
      <c r="A60" s="424" t="s">
        <v>905</v>
      </c>
      <c r="B60" s="424"/>
      <c r="C60" s="425">
        <v>0</v>
      </c>
      <c r="D60" s="426"/>
      <c r="E60" s="425"/>
      <c r="F60" s="425">
        <v>0</v>
      </c>
      <c r="G60" s="426"/>
      <c r="H60" s="425">
        <v>1600</v>
      </c>
      <c r="I60" s="425">
        <v>1600</v>
      </c>
      <c r="J60" s="426">
        <f>I60/H60</f>
        <v>1</v>
      </c>
      <c r="K60" s="430">
        <v>1000</v>
      </c>
      <c r="L60" s="430">
        <v>0</v>
      </c>
      <c r="M60" s="426">
        <f>L60/K60</f>
        <v>0</v>
      </c>
      <c r="N60" s="429" t="s">
        <v>903</v>
      </c>
    </row>
    <row r="61" spans="1:14" ht="12">
      <c r="A61" s="431"/>
      <c r="B61" s="452">
        <f>SUM(B58:B60)</f>
        <v>328</v>
      </c>
      <c r="C61" s="433">
        <v>303.10299999999995</v>
      </c>
      <c r="D61" s="434">
        <f>C61/B61</f>
        <v>0.9240945121951218</v>
      </c>
      <c r="E61" s="433">
        <f>SUM(E58:E60)</f>
        <v>1234</v>
      </c>
      <c r="F61" s="433">
        <f>SUM(F58:F60)</f>
        <v>1232.40876</v>
      </c>
      <c r="G61" s="434">
        <f>F61/E61</f>
        <v>0.9987105024311184</v>
      </c>
      <c r="H61" s="433">
        <f>SUM(H58:H60)</f>
        <v>1911</v>
      </c>
      <c r="I61" s="433">
        <f>SUM(I58:I60)</f>
        <v>1805.738899</v>
      </c>
      <c r="J61" s="434">
        <f>I61/H61</f>
        <v>0.9449183144950287</v>
      </c>
      <c r="K61" s="435">
        <f>SUM(K58:K60)</f>
        <v>1829</v>
      </c>
      <c r="L61" s="435">
        <f>SUM(L58:L60)</f>
        <v>248</v>
      </c>
      <c r="M61" s="434">
        <f>L61/K61</f>
        <v>0.13559322033898305</v>
      </c>
      <c r="N61" s="429"/>
    </row>
    <row r="62" spans="1:14" ht="12">
      <c r="A62" s="453" t="s">
        <v>906</v>
      </c>
      <c r="B62" s="454" t="e">
        <f>B10+B29+B41+B50+B61</f>
        <v>#REF!</v>
      </c>
      <c r="C62" s="455">
        <f>C10+C29+C41+C50+C56+C61</f>
        <v>272816.024</v>
      </c>
      <c r="D62" s="456" t="e">
        <f>C62/B62</f>
        <v>#REF!</v>
      </c>
      <c r="E62" s="454" t="e">
        <f>E10+E29+E41+E50+E61</f>
        <v>#REF!</v>
      </c>
      <c r="F62" s="455">
        <v>287859.218106</v>
      </c>
      <c r="G62" s="456" t="e">
        <f>F62/E62</f>
        <v>#REF!</v>
      </c>
      <c r="H62" s="455" t="e">
        <f>H10+H29+H41+H50+H61</f>
        <v>#REF!</v>
      </c>
      <c r="I62" s="455" t="e">
        <f>I10+I29+I41+I50+I56+I61</f>
        <v>#REF!</v>
      </c>
      <c r="J62" s="456" t="e">
        <f>I62/H62</f>
        <v>#REF!</v>
      </c>
      <c r="K62" s="455" t="e">
        <f>K10+K29+K41+K50+K56+K61</f>
        <v>#REF!</v>
      </c>
      <c r="L62" s="455" t="e">
        <f>L10+L29+L41+L50+L56+L61</f>
        <v>#REF!</v>
      </c>
      <c r="M62" s="456"/>
      <c r="N62" s="429"/>
    </row>
    <row r="63" ht="12">
      <c r="I63" s="459" t="e">
        <f>I62-#REF!</f>
        <v>#REF!</v>
      </c>
    </row>
    <row r="65" spans="1:11" ht="12">
      <c r="A65" s="460" t="s">
        <v>907</v>
      </c>
      <c r="B65" s="460"/>
      <c r="C65" s="461">
        <v>2008</v>
      </c>
      <c r="D65" s="462"/>
      <c r="E65" s="461"/>
      <c r="F65" s="461">
        <v>2009</v>
      </c>
      <c r="G65" s="462"/>
      <c r="H65" s="461"/>
      <c r="I65" s="461">
        <v>2010</v>
      </c>
      <c r="J65" s="462"/>
      <c r="K65" s="461" t="s">
        <v>908</v>
      </c>
    </row>
    <row r="66" spans="1:11" ht="12">
      <c r="A66" s="463" t="s">
        <v>909</v>
      </c>
      <c r="B66" s="463"/>
      <c r="C66" s="464">
        <v>314239</v>
      </c>
      <c r="D66" s="465"/>
      <c r="E66" s="464"/>
      <c r="F66" s="464">
        <v>296660</v>
      </c>
      <c r="G66" s="465"/>
      <c r="H66" s="464"/>
      <c r="I66" s="464">
        <v>292994.316147</v>
      </c>
      <c r="J66" s="465"/>
      <c r="K66" s="466" t="e">
        <f>K62</f>
        <v>#REF!</v>
      </c>
    </row>
    <row r="67" spans="1:11" ht="12">
      <c r="A67" s="463" t="s">
        <v>910</v>
      </c>
      <c r="B67" s="463"/>
      <c r="C67" s="464">
        <f>C62</f>
        <v>272816.024</v>
      </c>
      <c r="D67" s="465"/>
      <c r="E67" s="464"/>
      <c r="F67" s="464">
        <f>F62</f>
        <v>287859.218106</v>
      </c>
      <c r="G67" s="465"/>
      <c r="H67" s="464"/>
      <c r="I67" s="464" t="e">
        <f>I62</f>
        <v>#REF!</v>
      </c>
      <c r="J67" s="465"/>
      <c r="K67" s="466" t="e">
        <f>L62</f>
        <v>#REF!</v>
      </c>
    </row>
    <row r="68" spans="1:11" ht="12">
      <c r="A68" s="463" t="s">
        <v>711</v>
      </c>
      <c r="B68" s="463"/>
      <c r="C68" s="467">
        <f>C62/C66</f>
        <v>0.8681800285769747</v>
      </c>
      <c r="D68" s="468"/>
      <c r="E68" s="467"/>
      <c r="F68" s="467">
        <f>F62/F66</f>
        <v>0.9703337763972224</v>
      </c>
      <c r="G68" s="468"/>
      <c r="H68" s="467"/>
      <c r="I68" s="467" t="e">
        <f>#REF!/I66</f>
        <v>#REF!</v>
      </c>
      <c r="J68" s="468"/>
      <c r="K68" s="469" t="e">
        <f>K67/K66</f>
        <v>#REF!</v>
      </c>
    </row>
    <row r="69" ht="12">
      <c r="I69" s="457"/>
    </row>
    <row r="71" ht="12">
      <c r="K71" s="466"/>
    </row>
    <row r="72" ht="15">
      <c r="K72" s="470"/>
    </row>
    <row r="73" ht="12">
      <c r="K73" s="471"/>
    </row>
    <row r="101" spans="3:5" ht="12">
      <c r="C101" s="419"/>
      <c r="E101" s="419"/>
    </row>
    <row r="102" spans="3:5" ht="12">
      <c r="C102" s="419"/>
      <c r="E102" s="419"/>
    </row>
    <row r="103" spans="3:5" ht="12">
      <c r="C103" s="419"/>
      <c r="E103" s="419"/>
    </row>
    <row r="104" spans="3:5" ht="12">
      <c r="C104" s="419"/>
      <c r="E104" s="419"/>
    </row>
    <row r="105" spans="3:5" ht="12">
      <c r="C105" s="419"/>
      <c r="E105" s="419"/>
    </row>
    <row r="106" spans="3:5" ht="12">
      <c r="C106" s="419"/>
      <c r="E106" s="419"/>
    </row>
    <row r="107" spans="3:5" ht="12">
      <c r="C107" s="419"/>
      <c r="E107" s="419"/>
    </row>
    <row r="108" spans="3:5" ht="12">
      <c r="C108" s="419"/>
      <c r="E108" s="419"/>
    </row>
    <row r="109" spans="3:5" ht="12">
      <c r="C109" s="419"/>
      <c r="E109" s="419"/>
    </row>
    <row r="110" spans="3:5" ht="12">
      <c r="C110" s="419"/>
      <c r="E110" s="419"/>
    </row>
    <row r="111" spans="3:5" ht="12">
      <c r="C111" s="419"/>
      <c r="E111" s="419"/>
    </row>
    <row r="112" spans="3:5" ht="12">
      <c r="C112" s="419"/>
      <c r="E112" s="419"/>
    </row>
    <row r="113" spans="3:5" ht="12">
      <c r="C113" s="419"/>
      <c r="E113" s="419"/>
    </row>
    <row r="114" spans="3:5" ht="12">
      <c r="C114" s="419"/>
      <c r="E114" s="419"/>
    </row>
    <row r="115" spans="3:5" ht="12">
      <c r="C115" s="419"/>
      <c r="E115" s="419"/>
    </row>
    <row r="116" spans="3:5" ht="12">
      <c r="C116" s="419"/>
      <c r="E116" s="419"/>
    </row>
    <row r="117" spans="3:5" ht="12">
      <c r="C117" s="419"/>
      <c r="E117" s="419"/>
    </row>
    <row r="118" spans="3:5" ht="12">
      <c r="C118" s="419"/>
      <c r="E118" s="419"/>
    </row>
    <row r="119" spans="3:5" ht="12">
      <c r="C119" s="419"/>
      <c r="E119" s="419"/>
    </row>
    <row r="120" spans="3:5" ht="12">
      <c r="C120" s="419"/>
      <c r="E120" s="419"/>
    </row>
    <row r="121" spans="3:5" ht="12">
      <c r="C121" s="419"/>
      <c r="E121" s="419"/>
    </row>
    <row r="122" spans="3:5" ht="12">
      <c r="C122" s="419"/>
      <c r="E122" s="419"/>
    </row>
    <row r="123" spans="3:5" ht="12">
      <c r="C123" s="419"/>
      <c r="E123" s="419"/>
    </row>
    <row r="124" spans="3:5" ht="12">
      <c r="C124" s="419"/>
      <c r="E124" s="419"/>
    </row>
    <row r="125" spans="3:5" ht="12">
      <c r="C125" s="419"/>
      <c r="E125" s="419"/>
    </row>
    <row r="126" spans="3:5" ht="12">
      <c r="C126" s="419"/>
      <c r="E126" s="419"/>
    </row>
    <row r="127" spans="3:5" ht="12">
      <c r="C127" s="419"/>
      <c r="E127" s="419"/>
    </row>
    <row r="128" spans="3:5" ht="12">
      <c r="C128" s="419"/>
      <c r="E128" s="419"/>
    </row>
    <row r="129" spans="3:5" ht="12">
      <c r="C129" s="419"/>
      <c r="E129" s="419"/>
    </row>
    <row r="130" spans="3:5" ht="12">
      <c r="C130" s="419"/>
      <c r="E130" s="419"/>
    </row>
    <row r="131" spans="3:5" ht="12">
      <c r="C131" s="419"/>
      <c r="E131" s="419"/>
    </row>
    <row r="132" spans="3:5" ht="12">
      <c r="C132" s="419"/>
      <c r="E132" s="419"/>
    </row>
    <row r="133" spans="3:5" ht="12">
      <c r="C133" s="419"/>
      <c r="E133" s="419"/>
    </row>
    <row r="134" spans="3:5" ht="12">
      <c r="C134" s="419"/>
      <c r="E134" s="419"/>
    </row>
    <row r="135" spans="3:5" ht="12">
      <c r="C135" s="419"/>
      <c r="E135" s="419"/>
    </row>
    <row r="136" spans="3:5" ht="12">
      <c r="C136" s="419"/>
      <c r="E136" s="419"/>
    </row>
    <row r="137" spans="3:5" ht="12">
      <c r="C137" s="419"/>
      <c r="E137" s="419"/>
    </row>
    <row r="138" spans="3:5" ht="12">
      <c r="C138" s="419"/>
      <c r="E138" s="419"/>
    </row>
    <row r="139" spans="3:5" ht="12">
      <c r="C139" s="419"/>
      <c r="E139" s="419"/>
    </row>
    <row r="140" spans="3:5" ht="12">
      <c r="C140" s="419"/>
      <c r="E140" s="419"/>
    </row>
    <row r="141" spans="3:5" ht="12">
      <c r="C141" s="419"/>
      <c r="E141" s="419"/>
    </row>
    <row r="142" spans="3:5" ht="12">
      <c r="C142" s="419"/>
      <c r="E142" s="419"/>
    </row>
    <row r="143" spans="3:5" ht="12">
      <c r="C143" s="419"/>
      <c r="E143" s="419"/>
    </row>
    <row r="144" spans="3:5" ht="12">
      <c r="C144" s="419"/>
      <c r="E144" s="419"/>
    </row>
    <row r="145" spans="3:5" ht="12">
      <c r="C145" s="419"/>
      <c r="E145" s="419"/>
    </row>
    <row r="146" spans="3:5" ht="12">
      <c r="C146" s="419"/>
      <c r="E146" s="419"/>
    </row>
    <row r="147" spans="3:5" ht="12">
      <c r="C147" s="419"/>
      <c r="E147" s="419"/>
    </row>
    <row r="148" spans="3:5" ht="12">
      <c r="C148" s="419"/>
      <c r="E148" s="419"/>
    </row>
    <row r="149" spans="3:5" ht="12">
      <c r="C149" s="419"/>
      <c r="E149" s="419"/>
    </row>
    <row r="150" spans="3:5" ht="12">
      <c r="C150" s="419"/>
      <c r="E150" s="419"/>
    </row>
    <row r="151" spans="3:5" ht="12">
      <c r="C151" s="419"/>
      <c r="E151" s="419"/>
    </row>
    <row r="152" spans="3:5" ht="12">
      <c r="C152" s="419"/>
      <c r="E152" s="419"/>
    </row>
    <row r="153" spans="3:5" ht="12">
      <c r="C153" s="419"/>
      <c r="E153" s="419"/>
    </row>
    <row r="154" spans="3:5" ht="12">
      <c r="C154" s="419"/>
      <c r="E154" s="419"/>
    </row>
    <row r="155" spans="3:5" ht="12">
      <c r="C155" s="419"/>
      <c r="E155" s="419"/>
    </row>
    <row r="156" spans="3:5" ht="12">
      <c r="C156" s="419"/>
      <c r="E156" s="419"/>
    </row>
    <row r="157" spans="3:5" ht="12">
      <c r="C157" s="419"/>
      <c r="E157" s="419"/>
    </row>
    <row r="158" spans="3:5" ht="12">
      <c r="C158" s="419"/>
      <c r="E158" s="419"/>
    </row>
    <row r="159" spans="3:5" ht="12">
      <c r="C159" s="419"/>
      <c r="E159" s="419"/>
    </row>
    <row r="160" spans="3:5" ht="12">
      <c r="C160" s="419"/>
      <c r="E160" s="419"/>
    </row>
    <row r="161" spans="3:5" ht="12">
      <c r="C161" s="419"/>
      <c r="E161" s="419"/>
    </row>
    <row r="162" spans="3:5" ht="12">
      <c r="C162" s="419"/>
      <c r="E162" s="419"/>
    </row>
    <row r="163" spans="3:5" ht="12">
      <c r="C163" s="419"/>
      <c r="E163" s="419"/>
    </row>
    <row r="164" spans="3:5" ht="12">
      <c r="C164" s="419"/>
      <c r="E164" s="419"/>
    </row>
    <row r="165" spans="3:5" ht="12">
      <c r="C165" s="419"/>
      <c r="E165" s="419"/>
    </row>
    <row r="166" spans="3:5" ht="12">
      <c r="C166" s="419"/>
      <c r="E166" s="419"/>
    </row>
    <row r="167" spans="3:5" ht="12">
      <c r="C167" s="419"/>
      <c r="E167" s="419"/>
    </row>
    <row r="168" spans="3:5" ht="12">
      <c r="C168" s="419"/>
      <c r="E168" s="419"/>
    </row>
    <row r="169" spans="3:5" ht="12">
      <c r="C169" s="419"/>
      <c r="E169" s="419"/>
    </row>
    <row r="170" spans="3:5" ht="12">
      <c r="C170" s="419"/>
      <c r="E170" s="419"/>
    </row>
    <row r="171" spans="3:5" ht="12">
      <c r="C171" s="419"/>
      <c r="E171" s="419"/>
    </row>
    <row r="172" spans="3:5" ht="12">
      <c r="C172" s="419"/>
      <c r="E172" s="419"/>
    </row>
    <row r="173" spans="3:5" ht="12">
      <c r="C173" s="419"/>
      <c r="E173" s="419"/>
    </row>
    <row r="174" spans="3:5" ht="12">
      <c r="C174" s="419"/>
      <c r="E174" s="419"/>
    </row>
    <row r="175" spans="3:5" ht="12">
      <c r="C175" s="419"/>
      <c r="E175" s="419"/>
    </row>
    <row r="176" spans="3:5" ht="12">
      <c r="C176" s="419"/>
      <c r="E176" s="419"/>
    </row>
    <row r="177" spans="3:5" ht="12">
      <c r="C177" s="419"/>
      <c r="E177" s="419"/>
    </row>
    <row r="178" spans="3:5" ht="12">
      <c r="C178" s="419"/>
      <c r="E178" s="419"/>
    </row>
    <row r="179" spans="3:5" ht="12">
      <c r="C179" s="419"/>
      <c r="E179" s="419"/>
    </row>
    <row r="180" spans="3:5" ht="12">
      <c r="C180" s="419"/>
      <c r="E180" s="419"/>
    </row>
    <row r="181" spans="3:5" ht="12">
      <c r="C181" s="419"/>
      <c r="E181" s="419"/>
    </row>
    <row r="182" spans="3:5" ht="12">
      <c r="C182" s="419"/>
      <c r="E182" s="419"/>
    </row>
    <row r="183" spans="3:5" ht="12">
      <c r="C183" s="419"/>
      <c r="E183" s="419"/>
    </row>
    <row r="184" spans="3:5" ht="12">
      <c r="C184" s="419"/>
      <c r="E184" s="419"/>
    </row>
    <row r="185" spans="3:5" ht="12">
      <c r="C185" s="419"/>
      <c r="E185" s="419"/>
    </row>
    <row r="186" spans="3:5" ht="12">
      <c r="C186" s="419"/>
      <c r="E186" s="419"/>
    </row>
    <row r="187" spans="3:5" ht="12">
      <c r="C187" s="419"/>
      <c r="E187" s="419"/>
    </row>
    <row r="188" spans="3:5" ht="12">
      <c r="C188" s="419"/>
      <c r="E188" s="419"/>
    </row>
    <row r="189" spans="3:5" ht="12">
      <c r="C189" s="419"/>
      <c r="E189" s="419"/>
    </row>
    <row r="190" spans="3:5" ht="12">
      <c r="C190" s="419"/>
      <c r="E190" s="419"/>
    </row>
    <row r="191" spans="3:5" ht="12">
      <c r="C191" s="419"/>
      <c r="E191" s="419"/>
    </row>
    <row r="192" spans="3:5" ht="12">
      <c r="C192" s="419"/>
      <c r="E192" s="419"/>
    </row>
    <row r="193" spans="3:5" ht="12">
      <c r="C193" s="419"/>
      <c r="E193" s="419"/>
    </row>
    <row r="194" spans="3:5" ht="12">
      <c r="C194" s="419"/>
      <c r="E194" s="419"/>
    </row>
    <row r="195" spans="3:5" ht="12">
      <c r="C195" s="419"/>
      <c r="E195" s="419"/>
    </row>
    <row r="196" spans="3:5" ht="12">
      <c r="C196" s="419"/>
      <c r="E196" s="419"/>
    </row>
    <row r="197" spans="3:5" ht="12">
      <c r="C197" s="419"/>
      <c r="E197" s="419"/>
    </row>
    <row r="198" spans="3:5" ht="12">
      <c r="C198" s="419"/>
      <c r="E198" s="419"/>
    </row>
    <row r="199" spans="3:5" ht="12">
      <c r="C199" s="419"/>
      <c r="E199" s="419"/>
    </row>
    <row r="200" spans="3:5" ht="12">
      <c r="C200" s="419"/>
      <c r="E200" s="419"/>
    </row>
    <row r="201" spans="3:5" ht="12">
      <c r="C201" s="419"/>
      <c r="E201" s="419"/>
    </row>
    <row r="202" spans="3:5" ht="12">
      <c r="C202" s="419"/>
      <c r="E202" s="419"/>
    </row>
    <row r="203" spans="3:5" ht="12">
      <c r="C203" s="419"/>
      <c r="E203" s="419"/>
    </row>
    <row r="204" spans="3:5" ht="12">
      <c r="C204" s="419"/>
      <c r="E204" s="419"/>
    </row>
    <row r="205" spans="3:5" ht="12">
      <c r="C205" s="419"/>
      <c r="E205" s="419"/>
    </row>
    <row r="206" spans="3:5" ht="12">
      <c r="C206" s="419"/>
      <c r="E206" s="419"/>
    </row>
    <row r="207" spans="3:5" ht="12">
      <c r="C207" s="419"/>
      <c r="E207" s="419"/>
    </row>
    <row r="208" spans="3:5" ht="12">
      <c r="C208" s="419"/>
      <c r="E208" s="419"/>
    </row>
  </sheetData>
  <sheetProtection/>
  <mergeCells count="17">
    <mergeCell ref="A1:N1"/>
    <mergeCell ref="A2:N2"/>
    <mergeCell ref="A3:N3"/>
    <mergeCell ref="A4:N4"/>
    <mergeCell ref="B5:L5"/>
    <mergeCell ref="N5:N7"/>
    <mergeCell ref="A6:A7"/>
    <mergeCell ref="B6:C6"/>
    <mergeCell ref="E6:F6"/>
    <mergeCell ref="H6:I6"/>
    <mergeCell ref="A57:N57"/>
    <mergeCell ref="K6:L6"/>
    <mergeCell ref="A8:N8"/>
    <mergeCell ref="A11:N11"/>
    <mergeCell ref="A30:N30"/>
    <mergeCell ref="A42:N42"/>
    <mergeCell ref="A51:N5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43"/>
  <sheetViews>
    <sheetView zoomScalePageLayoutView="0" workbookViewId="0" topLeftCell="E1">
      <selection activeCell="K10" sqref="K10"/>
    </sheetView>
  </sheetViews>
  <sheetFormatPr defaultColWidth="11.421875" defaultRowHeight="15"/>
  <cols>
    <col min="2" max="2" width="24.421875" style="0" customWidth="1"/>
    <col min="3" max="4" width="11.421875" style="0" customWidth="1"/>
    <col min="5" max="5" width="7.28125" style="0" bestFit="1" customWidth="1"/>
    <col min="6" max="6" width="4.140625" style="0" customWidth="1"/>
    <col min="7" max="7" width="17.421875" style="0" customWidth="1"/>
    <col min="8" max="10" width="9.140625" style="0" customWidth="1"/>
    <col min="11" max="11" width="21.140625" style="0" customWidth="1"/>
    <col min="12" max="12" width="12.8515625" style="0" customWidth="1"/>
    <col min="15" max="15" width="7.421875" style="0" customWidth="1"/>
    <col min="16" max="16" width="9.421875" style="0" customWidth="1"/>
    <col min="17" max="17" width="8.421875" style="0" customWidth="1"/>
    <col min="18" max="18" width="7.7109375" style="0" customWidth="1"/>
    <col min="19" max="19" width="16.57421875" style="0" customWidth="1"/>
    <col min="20" max="24" width="11.421875" style="0" customWidth="1"/>
    <col min="25" max="25" width="13.7109375" style="0" customWidth="1"/>
    <col min="26" max="27" width="11.421875" style="0" customWidth="1"/>
    <col min="28" max="28" width="13.28125" style="0" customWidth="1"/>
    <col min="29" max="29" width="14.421875" style="0" customWidth="1"/>
    <col min="30" max="30" width="26.421875" style="0" customWidth="1"/>
  </cols>
  <sheetData>
    <row r="1" spans="1:30" ht="15" customHeight="1">
      <c r="A1" s="656" t="s">
        <v>22</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8"/>
    </row>
    <row r="2" spans="1:30" ht="15" customHeight="1">
      <c r="A2" s="656" t="s">
        <v>23</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8"/>
    </row>
    <row r="3" spans="1:30" ht="15" customHeight="1">
      <c r="A3" s="649" t="s">
        <v>0</v>
      </c>
      <c r="B3" s="649"/>
      <c r="C3" s="649"/>
      <c r="D3" s="649"/>
      <c r="E3" s="649"/>
      <c r="F3" s="649" t="s">
        <v>1</v>
      </c>
      <c r="G3" s="649"/>
      <c r="H3" s="649"/>
      <c r="I3" s="649"/>
      <c r="J3" s="649"/>
      <c r="K3" s="649"/>
      <c r="L3" s="649"/>
      <c r="M3" s="649"/>
      <c r="N3" s="649"/>
      <c r="O3" s="649"/>
      <c r="P3" s="649"/>
      <c r="Q3" s="649"/>
      <c r="R3" s="649"/>
      <c r="S3" s="649"/>
      <c r="T3" s="649"/>
      <c r="U3" s="649"/>
      <c r="V3" s="649"/>
      <c r="W3" s="649"/>
      <c r="X3" s="649"/>
      <c r="Y3" s="649"/>
      <c r="Z3" s="649"/>
      <c r="AA3" s="649"/>
      <c r="AB3" s="649"/>
      <c r="AC3" s="649"/>
      <c r="AD3" s="649"/>
    </row>
    <row r="4" spans="1:30" ht="15">
      <c r="A4" s="649" t="s">
        <v>2</v>
      </c>
      <c r="B4" s="649"/>
      <c r="C4" s="649"/>
      <c r="D4" s="649"/>
      <c r="E4" s="649"/>
      <c r="F4" s="650">
        <v>25000</v>
      </c>
      <c r="G4" s="650"/>
      <c r="H4" s="650"/>
      <c r="I4" s="650"/>
      <c r="J4" s="650"/>
      <c r="K4" s="650"/>
      <c r="L4" s="650"/>
      <c r="M4" s="650"/>
      <c r="N4" s="650"/>
      <c r="O4" s="650"/>
      <c r="P4" s="650"/>
      <c r="Q4" s="650"/>
      <c r="R4" s="650"/>
      <c r="S4" s="650"/>
      <c r="T4" s="650"/>
      <c r="U4" s="650"/>
      <c r="V4" s="650"/>
      <c r="W4" s="650"/>
      <c r="X4" s="650"/>
      <c r="Y4" s="650"/>
      <c r="Z4" s="650"/>
      <c r="AA4" s="650"/>
      <c r="AB4" s="650"/>
      <c r="AC4" s="650"/>
      <c r="AD4" s="650"/>
    </row>
    <row r="5" spans="1:30" ht="15" customHeight="1">
      <c r="A5" s="649" t="s">
        <v>3</v>
      </c>
      <c r="B5" s="649"/>
      <c r="C5" s="649"/>
      <c r="D5" s="649"/>
      <c r="E5" s="649"/>
      <c r="F5" s="649" t="s">
        <v>161</v>
      </c>
      <c r="G5" s="649"/>
      <c r="H5" s="649"/>
      <c r="I5" s="649"/>
      <c r="J5" s="649"/>
      <c r="K5" s="649"/>
      <c r="L5" s="649"/>
      <c r="M5" s="649"/>
      <c r="N5" s="649"/>
      <c r="O5" s="649"/>
      <c r="P5" s="649"/>
      <c r="Q5" s="649"/>
      <c r="R5" s="649"/>
      <c r="S5" s="649"/>
      <c r="T5" s="649"/>
      <c r="U5" s="649"/>
      <c r="V5" s="649"/>
      <c r="W5" s="649"/>
      <c r="X5" s="649"/>
      <c r="Y5" s="649"/>
      <c r="Z5" s="649"/>
      <c r="AA5" s="649"/>
      <c r="AB5" s="649"/>
      <c r="AC5" s="649"/>
      <c r="AD5" s="649"/>
    </row>
    <row r="6" spans="1:30" ht="15" customHeight="1">
      <c r="A6" s="649" t="s">
        <v>4</v>
      </c>
      <c r="B6" s="649"/>
      <c r="C6" s="649"/>
      <c r="D6" s="649"/>
      <c r="E6" s="649"/>
      <c r="F6" s="650" t="s">
        <v>21</v>
      </c>
      <c r="G6" s="650"/>
      <c r="H6" s="650"/>
      <c r="I6" s="650"/>
      <c r="J6" s="650"/>
      <c r="K6" s="650"/>
      <c r="L6" s="650"/>
      <c r="M6" s="650"/>
      <c r="N6" s="650"/>
      <c r="O6" s="650"/>
      <c r="P6" s="650"/>
      <c r="Q6" s="650"/>
      <c r="R6" s="650"/>
      <c r="S6" s="650"/>
      <c r="T6" s="650"/>
      <c r="U6" s="650"/>
      <c r="V6" s="650"/>
      <c r="W6" s="650"/>
      <c r="X6" s="650"/>
      <c r="Y6" s="650"/>
      <c r="Z6" s="650"/>
      <c r="AA6" s="650"/>
      <c r="AB6" s="650"/>
      <c r="AC6" s="650"/>
      <c r="AD6" s="650"/>
    </row>
    <row r="7" spans="1:30" ht="15" customHeight="1">
      <c r="A7" s="650" t="s">
        <v>5</v>
      </c>
      <c r="B7" s="650"/>
      <c r="C7" s="650"/>
      <c r="D7" s="650"/>
      <c r="E7" s="650"/>
      <c r="F7" s="650" t="s">
        <v>161</v>
      </c>
      <c r="G7" s="650"/>
      <c r="H7" s="650"/>
      <c r="I7" s="650"/>
      <c r="J7" s="650"/>
      <c r="K7" s="650"/>
      <c r="L7" s="650"/>
      <c r="M7" s="650"/>
      <c r="N7" s="650"/>
      <c r="O7" s="650"/>
      <c r="P7" s="650"/>
      <c r="Q7" s="650"/>
      <c r="R7" s="650"/>
      <c r="S7" s="650"/>
      <c r="T7" s="650"/>
      <c r="U7" s="650"/>
      <c r="V7" s="650"/>
      <c r="W7" s="650"/>
      <c r="X7" s="650"/>
      <c r="Y7" s="650"/>
      <c r="Z7" s="650"/>
      <c r="AA7" s="650"/>
      <c r="AB7" s="650"/>
      <c r="AC7" s="650"/>
      <c r="AD7" s="650"/>
    </row>
    <row r="8" spans="1:30" ht="36" customHeight="1">
      <c r="A8" s="651" t="s">
        <v>6</v>
      </c>
      <c r="B8" s="651" t="s">
        <v>7</v>
      </c>
      <c r="C8" s="648" t="s">
        <v>8</v>
      </c>
      <c r="D8" s="651" t="s">
        <v>9</v>
      </c>
      <c r="E8" s="648" t="s">
        <v>10</v>
      </c>
      <c r="F8" s="655" t="s">
        <v>11</v>
      </c>
      <c r="G8" s="652" t="s">
        <v>176</v>
      </c>
      <c r="H8" s="648" t="s">
        <v>12</v>
      </c>
      <c r="I8" s="645" t="s">
        <v>175</v>
      </c>
      <c r="J8" s="645" t="s">
        <v>177</v>
      </c>
      <c r="K8" s="644" t="s">
        <v>178</v>
      </c>
      <c r="L8" s="647" t="s">
        <v>179</v>
      </c>
      <c r="M8" s="644" t="s">
        <v>13</v>
      </c>
      <c r="N8" s="644"/>
      <c r="O8" s="644" t="s">
        <v>14</v>
      </c>
      <c r="P8" s="644"/>
      <c r="Q8" s="644"/>
      <c r="R8" s="644"/>
      <c r="S8" s="644" t="s">
        <v>173</v>
      </c>
      <c r="T8" s="644" t="s">
        <v>15</v>
      </c>
      <c r="U8" s="644"/>
      <c r="V8" s="644"/>
      <c r="W8" s="644"/>
      <c r="X8" s="644"/>
      <c r="Y8" s="644"/>
      <c r="Z8" s="644"/>
      <c r="AA8" s="644"/>
      <c r="AB8" s="659" t="s">
        <v>16</v>
      </c>
      <c r="AC8" s="659" t="s">
        <v>17</v>
      </c>
      <c r="AD8" s="660" t="s">
        <v>18</v>
      </c>
    </row>
    <row r="9" spans="1:30" ht="45">
      <c r="A9" s="651"/>
      <c r="B9" s="651"/>
      <c r="C9" s="648"/>
      <c r="D9" s="651"/>
      <c r="E9" s="648"/>
      <c r="F9" s="655"/>
      <c r="G9" s="652"/>
      <c r="H9" s="648"/>
      <c r="I9" s="646"/>
      <c r="J9" s="646"/>
      <c r="K9" s="644"/>
      <c r="L9" s="647"/>
      <c r="M9" s="1" t="s">
        <v>20</v>
      </c>
      <c r="N9" s="1" t="s">
        <v>19</v>
      </c>
      <c r="O9" s="10" t="s">
        <v>25</v>
      </c>
      <c r="P9" s="10" t="s">
        <v>26</v>
      </c>
      <c r="Q9" s="10" t="s">
        <v>27</v>
      </c>
      <c r="R9" s="10" t="s">
        <v>28</v>
      </c>
      <c r="S9" s="644"/>
      <c r="T9" s="2">
        <v>12</v>
      </c>
      <c r="U9" s="2">
        <v>13</v>
      </c>
      <c r="V9" s="2">
        <v>14</v>
      </c>
      <c r="W9" s="2">
        <v>15</v>
      </c>
      <c r="X9" s="2">
        <v>16</v>
      </c>
      <c r="Y9" s="22" t="s">
        <v>148</v>
      </c>
      <c r="Z9" s="22" t="s">
        <v>149</v>
      </c>
      <c r="AA9" s="22" t="s">
        <v>150</v>
      </c>
      <c r="AB9" s="659"/>
      <c r="AC9" s="659"/>
      <c r="AD9" s="660"/>
    </row>
    <row r="10" spans="1:30" ht="126.75" customHeight="1">
      <c r="A10" s="5" t="s">
        <v>24</v>
      </c>
      <c r="B10" s="653" t="s">
        <v>93</v>
      </c>
      <c r="C10" s="653">
        <v>31</v>
      </c>
      <c r="D10" s="653" t="s">
        <v>97</v>
      </c>
      <c r="E10" s="654">
        <f>SUM(H10:H13)</f>
        <v>1</v>
      </c>
      <c r="F10" s="653">
        <v>3</v>
      </c>
      <c r="G10" s="3" t="s">
        <v>98</v>
      </c>
      <c r="H10" s="18">
        <f>S10/S14</f>
        <v>0.15029021558872305</v>
      </c>
      <c r="I10" s="18"/>
      <c r="J10" s="18"/>
      <c r="K10" s="15" t="s">
        <v>53</v>
      </c>
      <c r="L10" s="32"/>
      <c r="M10" s="15" t="s">
        <v>56</v>
      </c>
      <c r="N10" s="15">
        <v>1</v>
      </c>
      <c r="O10" s="3">
        <v>0</v>
      </c>
      <c r="P10" s="3">
        <v>0</v>
      </c>
      <c r="Q10" s="3">
        <v>0</v>
      </c>
      <c r="R10" s="3">
        <v>1</v>
      </c>
      <c r="S10" s="7">
        <v>2900</v>
      </c>
      <c r="T10" s="11">
        <v>1450</v>
      </c>
      <c r="U10" s="11">
        <v>1450</v>
      </c>
      <c r="V10" s="9">
        <v>0</v>
      </c>
      <c r="W10" s="9">
        <v>0</v>
      </c>
      <c r="X10" s="9">
        <v>0</v>
      </c>
      <c r="Y10" s="9">
        <f>T10+U10+V10+W10+X10</f>
        <v>2900</v>
      </c>
      <c r="Z10" s="8">
        <v>0</v>
      </c>
      <c r="AA10" s="9">
        <f>Y10+Z10</f>
        <v>2900</v>
      </c>
      <c r="AB10" s="8" t="s">
        <v>151</v>
      </c>
      <c r="AC10" s="13" t="s">
        <v>152</v>
      </c>
      <c r="AD10" s="8"/>
    </row>
    <row r="11" spans="1:30" ht="111" customHeight="1">
      <c r="A11" s="4"/>
      <c r="B11" s="653"/>
      <c r="C11" s="653"/>
      <c r="D11" s="653"/>
      <c r="E11" s="653"/>
      <c r="F11" s="653"/>
      <c r="G11" s="3" t="s">
        <v>98</v>
      </c>
      <c r="H11" s="18">
        <f>S11/S14</f>
        <v>0.08291873963515754</v>
      </c>
      <c r="I11" s="18"/>
      <c r="J11" s="18"/>
      <c r="K11" s="15" t="s">
        <v>54</v>
      </c>
      <c r="L11" s="31">
        <v>0</v>
      </c>
      <c r="M11" s="15" t="s">
        <v>57</v>
      </c>
      <c r="N11" s="15">
        <v>1</v>
      </c>
      <c r="O11" s="3">
        <v>0</v>
      </c>
      <c r="P11" s="3">
        <v>0</v>
      </c>
      <c r="Q11" s="3">
        <v>0</v>
      </c>
      <c r="R11" s="3">
        <v>1</v>
      </c>
      <c r="S11" s="7">
        <v>1600</v>
      </c>
      <c r="T11" s="9">
        <v>800</v>
      </c>
      <c r="U11" s="9">
        <v>800</v>
      </c>
      <c r="V11" s="9">
        <v>0</v>
      </c>
      <c r="W11" s="9">
        <v>0</v>
      </c>
      <c r="X11" s="9">
        <v>0</v>
      </c>
      <c r="Y11" s="9">
        <f>T11+U11+V11+W11+X11</f>
        <v>1600</v>
      </c>
      <c r="Z11" s="8">
        <v>0</v>
      </c>
      <c r="AA11" s="9">
        <f>Y11+Z11</f>
        <v>1600</v>
      </c>
      <c r="AB11" s="8" t="s">
        <v>151</v>
      </c>
      <c r="AC11" s="13" t="s">
        <v>152</v>
      </c>
      <c r="AD11" s="8"/>
    </row>
    <row r="12" spans="1:30" ht="108">
      <c r="A12" s="4"/>
      <c r="B12" s="653"/>
      <c r="C12" s="653"/>
      <c r="D12" s="653"/>
      <c r="E12" s="653"/>
      <c r="F12" s="653"/>
      <c r="G12" s="3" t="s">
        <v>98</v>
      </c>
      <c r="H12" s="18">
        <f>S12/S14</f>
        <v>0.2332089552238806</v>
      </c>
      <c r="I12" s="18"/>
      <c r="J12" s="18"/>
      <c r="K12" s="15" t="s">
        <v>95</v>
      </c>
      <c r="L12" s="24">
        <v>0</v>
      </c>
      <c r="M12" s="15" t="s">
        <v>96</v>
      </c>
      <c r="N12" s="15">
        <v>1</v>
      </c>
      <c r="O12" s="3">
        <v>0</v>
      </c>
      <c r="P12" s="3">
        <v>0</v>
      </c>
      <c r="Q12" s="3">
        <v>0</v>
      </c>
      <c r="R12" s="3">
        <v>1</v>
      </c>
      <c r="S12" s="12">
        <v>4500</v>
      </c>
      <c r="T12" s="9">
        <v>4500</v>
      </c>
      <c r="U12" s="9">
        <v>0</v>
      </c>
      <c r="V12" s="9">
        <v>0</v>
      </c>
      <c r="W12" s="9">
        <v>0</v>
      </c>
      <c r="X12" s="9">
        <v>0</v>
      </c>
      <c r="Y12" s="9">
        <f>T12+U12+V12+W12+X12</f>
        <v>4500</v>
      </c>
      <c r="Z12" s="8">
        <v>0</v>
      </c>
      <c r="AA12" s="9">
        <f>Y12+Z12</f>
        <v>4500</v>
      </c>
      <c r="AB12" s="8" t="s">
        <v>151</v>
      </c>
      <c r="AC12" s="13" t="s">
        <v>152</v>
      </c>
      <c r="AD12" s="16" t="s">
        <v>168</v>
      </c>
    </row>
    <row r="13" spans="1:30" ht="113.25" customHeight="1">
      <c r="A13" s="4"/>
      <c r="B13" s="653"/>
      <c r="C13" s="653"/>
      <c r="D13" s="653"/>
      <c r="E13" s="653"/>
      <c r="F13" s="653"/>
      <c r="G13" s="3" t="s">
        <v>98</v>
      </c>
      <c r="H13" s="18">
        <f>S13/S14</f>
        <v>0.5335820895522388</v>
      </c>
      <c r="I13" s="18"/>
      <c r="J13" s="18"/>
      <c r="K13" s="25" t="s">
        <v>55</v>
      </c>
      <c r="L13" s="23">
        <v>1</v>
      </c>
      <c r="M13" s="15" t="s">
        <v>58</v>
      </c>
      <c r="N13" s="6">
        <v>1</v>
      </c>
      <c r="O13" s="6">
        <v>1</v>
      </c>
      <c r="P13" s="6">
        <v>1</v>
      </c>
      <c r="Q13" s="6">
        <v>1</v>
      </c>
      <c r="R13" s="6">
        <v>1</v>
      </c>
      <c r="S13" s="7">
        <v>10296</v>
      </c>
      <c r="T13" s="9">
        <v>1935</v>
      </c>
      <c r="U13" s="9">
        <v>1992</v>
      </c>
      <c r="V13" s="9">
        <v>2048</v>
      </c>
      <c r="W13" s="9">
        <v>2108</v>
      </c>
      <c r="X13" s="9">
        <v>0</v>
      </c>
      <c r="Y13" s="9">
        <f>T13+U13+V13+W13+X13</f>
        <v>8083</v>
      </c>
      <c r="Z13" s="8">
        <v>2213</v>
      </c>
      <c r="AA13" s="9">
        <f>Y13+Z13</f>
        <v>10296</v>
      </c>
      <c r="AB13" s="13" t="s">
        <v>119</v>
      </c>
      <c r="AC13" s="14" t="s">
        <v>99</v>
      </c>
      <c r="AD13" s="8"/>
    </row>
    <row r="14" spans="5:27" ht="15">
      <c r="E14" s="17">
        <f>SUM(E10)</f>
        <v>1</v>
      </c>
      <c r="H14" s="17">
        <f>SUM(H10:H13)</f>
        <v>1</v>
      </c>
      <c r="I14" s="17"/>
      <c r="J14" s="17"/>
      <c r="L14" s="26"/>
      <c r="S14" s="21">
        <f>SUM(S10:S13)</f>
        <v>19296</v>
      </c>
      <c r="T14" s="21">
        <f aca="true" t="shared" si="0" ref="T14:AA14">SUM(T10:T13)</f>
        <v>8685</v>
      </c>
      <c r="U14" s="21">
        <f t="shared" si="0"/>
        <v>4242</v>
      </c>
      <c r="V14" s="21">
        <f t="shared" si="0"/>
        <v>2048</v>
      </c>
      <c r="W14" s="21">
        <f t="shared" si="0"/>
        <v>2108</v>
      </c>
      <c r="X14" s="21">
        <f t="shared" si="0"/>
        <v>0</v>
      </c>
      <c r="Y14" s="21">
        <f t="shared" si="0"/>
        <v>17083</v>
      </c>
      <c r="Z14" s="21">
        <f t="shared" si="0"/>
        <v>2213</v>
      </c>
      <c r="AA14" s="21">
        <f t="shared" si="0"/>
        <v>19296</v>
      </c>
    </row>
    <row r="15" spans="1:12" ht="15">
      <c r="A15" t="s">
        <v>174</v>
      </c>
      <c r="L15" s="26"/>
    </row>
    <row r="16" spans="2:12" ht="15">
      <c r="B16" s="19" t="s">
        <v>159</v>
      </c>
      <c r="C16" s="19">
        <v>1</v>
      </c>
      <c r="L16" s="26"/>
    </row>
    <row r="17" spans="2:12" ht="15">
      <c r="B17" s="20" t="s">
        <v>160</v>
      </c>
      <c r="C17" s="20">
        <v>4</v>
      </c>
      <c r="L17" s="26"/>
    </row>
    <row r="18" ht="15">
      <c r="L18" s="26"/>
    </row>
    <row r="19" ht="15">
      <c r="L19" s="26"/>
    </row>
    <row r="20" ht="15">
      <c r="L20" s="26"/>
    </row>
    <row r="21" ht="15">
      <c r="L21" s="26"/>
    </row>
    <row r="22" ht="15">
      <c r="L22" s="26"/>
    </row>
    <row r="23" ht="15">
      <c r="L23" s="26"/>
    </row>
    <row r="24" ht="15">
      <c r="L24" s="26"/>
    </row>
    <row r="25" ht="15">
      <c r="L25" s="26"/>
    </row>
    <row r="26" ht="15">
      <c r="L26" s="26"/>
    </row>
    <row r="27" ht="15">
      <c r="L27" s="26"/>
    </row>
    <row r="28" ht="15">
      <c r="L28" s="26"/>
    </row>
    <row r="29" ht="15">
      <c r="L29" s="26"/>
    </row>
    <row r="30" ht="15">
      <c r="L30" s="26"/>
    </row>
    <row r="31" ht="15">
      <c r="L31" s="26"/>
    </row>
    <row r="32" ht="15">
      <c r="L32" s="27"/>
    </row>
    <row r="33" ht="15">
      <c r="L33" s="28"/>
    </row>
    <row r="34" ht="15">
      <c r="L34" s="28"/>
    </row>
    <row r="35" ht="15">
      <c r="L35" s="26"/>
    </row>
    <row r="36" ht="15">
      <c r="L36" s="28"/>
    </row>
    <row r="37" ht="15">
      <c r="L37" s="29"/>
    </row>
    <row r="38" ht="15">
      <c r="L38" s="28"/>
    </row>
    <row r="39" ht="15">
      <c r="L39" s="29"/>
    </row>
    <row r="40" ht="15">
      <c r="L40" s="29"/>
    </row>
    <row r="41" ht="15">
      <c r="L41" s="29"/>
    </row>
    <row r="42" ht="15">
      <c r="L42" s="26"/>
    </row>
    <row r="43" ht="15">
      <c r="L43" s="30"/>
    </row>
  </sheetData>
  <sheetProtection/>
  <mergeCells count="36">
    <mergeCell ref="T8:AA8"/>
    <mergeCell ref="K8:K9"/>
    <mergeCell ref="A1:AD1"/>
    <mergeCell ref="A2:AD2"/>
    <mergeCell ref="H8:H9"/>
    <mergeCell ref="AB8:AB9"/>
    <mergeCell ref="AC8:AC9"/>
    <mergeCell ref="AD8:AD9"/>
    <mergeCell ref="A4:E4"/>
    <mergeCell ref="A5:E5"/>
    <mergeCell ref="C10:C13"/>
    <mergeCell ref="D10:D13"/>
    <mergeCell ref="E10:E13"/>
    <mergeCell ref="F10:F13"/>
    <mergeCell ref="D8:D9"/>
    <mergeCell ref="C8:C9"/>
    <mergeCell ref="F8:F9"/>
    <mergeCell ref="B10:B13"/>
    <mergeCell ref="F3:AD3"/>
    <mergeCell ref="F4:AD4"/>
    <mergeCell ref="F5:AD5"/>
    <mergeCell ref="F6:AD6"/>
    <mergeCell ref="F7:AD7"/>
    <mergeCell ref="B8:B9"/>
    <mergeCell ref="O8:R8"/>
    <mergeCell ref="S8:S9"/>
    <mergeCell ref="A3:E3"/>
    <mergeCell ref="M8:N8"/>
    <mergeCell ref="J8:J9"/>
    <mergeCell ref="L8:L9"/>
    <mergeCell ref="E8:E9"/>
    <mergeCell ref="I8:I9"/>
    <mergeCell ref="A6:E6"/>
    <mergeCell ref="A7:E7"/>
    <mergeCell ref="A8:A9"/>
    <mergeCell ref="G8:G9"/>
  </mergeCells>
  <hyperlinks>
    <hyperlink ref="AC13" r:id="rId1" display="soniaalejandra.perdomo@cundinamarca.gov.co"/>
  </hyperlinks>
  <printOptions horizontalCentered="1" verticalCentered="1"/>
  <pageMargins left="0.11811023622047245" right="0.11811023622047245" top="0.15748031496062992" bottom="0.15748031496062992" header="0" footer="0"/>
  <pageSetup horizontalDpi="600" verticalDpi="600" orientation="landscape" paperSize="119" scale="75" r:id="rId2"/>
</worksheet>
</file>

<file path=xl/worksheets/sheet3.xml><?xml version="1.0" encoding="utf-8"?>
<worksheet xmlns="http://schemas.openxmlformats.org/spreadsheetml/2006/main" xmlns:r="http://schemas.openxmlformats.org/officeDocument/2006/relationships">
  <dimension ref="A1:Y17"/>
  <sheetViews>
    <sheetView zoomScale="115" zoomScaleNormal="115" zoomScalePageLayoutView="0" workbookViewId="0" topLeftCell="A13">
      <selection activeCell="A15" sqref="A15:D17"/>
    </sheetView>
  </sheetViews>
  <sheetFormatPr defaultColWidth="11.421875" defaultRowHeight="15"/>
  <cols>
    <col min="1" max="1" width="9.421875" style="56" customWidth="1"/>
    <col min="2" max="2" width="28.7109375" style="56" customWidth="1"/>
    <col min="3" max="3" width="7.7109375" style="56" customWidth="1"/>
    <col min="4" max="4" width="13.421875" style="56" customWidth="1"/>
    <col min="5" max="5" width="11.421875" style="56" hidden="1" customWidth="1"/>
    <col min="6" max="6" width="5.7109375" style="56" customWidth="1"/>
    <col min="7" max="7" width="27.140625" style="56" customWidth="1"/>
    <col min="8" max="8" width="7.00390625" style="56" hidden="1" customWidth="1"/>
    <col min="9" max="9" width="18.140625" style="56" customWidth="1"/>
    <col min="10" max="10" width="7.00390625" style="56" customWidth="1"/>
    <col min="11" max="11" width="18.00390625" style="56" customWidth="1"/>
    <col min="12" max="15" width="13.140625" style="56" customWidth="1"/>
    <col min="16" max="16" width="17.7109375" style="56" customWidth="1"/>
    <col min="17" max="17" width="12.28125" style="56" hidden="1" customWidth="1"/>
    <col min="18" max="18" width="22.00390625" style="56" hidden="1" customWidth="1"/>
    <col min="19" max="19" width="12.140625" style="56" customWidth="1"/>
    <col min="20" max="21" width="11.57421875" style="56" customWidth="1"/>
    <col min="22" max="22" width="12.421875" style="56" customWidth="1"/>
    <col min="23" max="24" width="11.421875" style="56" customWidth="1"/>
    <col min="25" max="25" width="22.00390625" style="56" customWidth="1"/>
    <col min="26" max="16384" width="11.421875" style="56" customWidth="1"/>
  </cols>
  <sheetData>
    <row r="1" spans="1:24" ht="15" customHeight="1">
      <c r="A1" s="678" t="s">
        <v>22</v>
      </c>
      <c r="B1" s="679"/>
      <c r="C1" s="679"/>
      <c r="D1" s="679"/>
      <c r="E1" s="679"/>
      <c r="F1" s="679"/>
      <c r="G1" s="679"/>
      <c r="H1" s="679"/>
      <c r="I1" s="679"/>
      <c r="J1" s="679"/>
      <c r="K1" s="679"/>
      <c r="L1" s="679"/>
      <c r="M1" s="679"/>
      <c r="N1" s="679"/>
      <c r="O1" s="679"/>
      <c r="P1" s="679"/>
      <c r="Q1" s="679"/>
      <c r="R1" s="679"/>
      <c r="S1" s="679"/>
      <c r="T1" s="679"/>
      <c r="U1" s="679"/>
      <c r="V1" s="679"/>
      <c r="W1" s="679"/>
      <c r="X1" s="679"/>
    </row>
    <row r="2" spans="1:24" ht="15" customHeight="1">
      <c r="A2" s="678" t="s">
        <v>195</v>
      </c>
      <c r="B2" s="679"/>
      <c r="C2" s="679"/>
      <c r="D2" s="679"/>
      <c r="E2" s="679"/>
      <c r="F2" s="679"/>
      <c r="G2" s="679"/>
      <c r="H2" s="679"/>
      <c r="I2" s="679"/>
      <c r="J2" s="679"/>
      <c r="K2" s="679"/>
      <c r="L2" s="679"/>
      <c r="M2" s="679"/>
      <c r="N2" s="679"/>
      <c r="O2" s="679"/>
      <c r="P2" s="679"/>
      <c r="Q2" s="679"/>
      <c r="R2" s="679"/>
      <c r="S2" s="679"/>
      <c r="T2" s="679"/>
      <c r="U2" s="679"/>
      <c r="V2" s="679"/>
      <c r="W2" s="679"/>
      <c r="X2" s="679"/>
    </row>
    <row r="3" spans="1:24" ht="15" customHeight="1">
      <c r="A3" s="665" t="s">
        <v>0</v>
      </c>
      <c r="B3" s="666"/>
      <c r="C3" s="666"/>
      <c r="D3" s="666"/>
      <c r="E3" s="667"/>
      <c r="F3" s="665" t="s">
        <v>1</v>
      </c>
      <c r="G3" s="666"/>
      <c r="H3" s="666"/>
      <c r="I3" s="666"/>
      <c r="J3" s="666"/>
      <c r="K3" s="666"/>
      <c r="L3" s="666"/>
      <c r="M3" s="666"/>
      <c r="N3" s="666"/>
      <c r="O3" s="666"/>
      <c r="P3" s="666"/>
      <c r="Q3" s="666"/>
      <c r="R3" s="666"/>
      <c r="S3" s="666"/>
      <c r="T3" s="666"/>
      <c r="U3" s="666"/>
      <c r="V3" s="666"/>
      <c r="W3" s="666"/>
      <c r="X3" s="667"/>
    </row>
    <row r="4" spans="1:24" ht="12">
      <c r="A4" s="668" t="s">
        <v>2</v>
      </c>
      <c r="B4" s="668"/>
      <c r="C4" s="668"/>
      <c r="D4" s="668"/>
      <c r="E4" s="668"/>
      <c r="F4" s="662">
        <v>2500</v>
      </c>
      <c r="G4" s="663"/>
      <c r="H4" s="663"/>
      <c r="I4" s="663"/>
      <c r="J4" s="663"/>
      <c r="K4" s="663"/>
      <c r="L4" s="663"/>
      <c r="M4" s="663"/>
      <c r="N4" s="663"/>
      <c r="O4" s="663"/>
      <c r="P4" s="663"/>
      <c r="Q4" s="663"/>
      <c r="R4" s="663"/>
      <c r="S4" s="663"/>
      <c r="T4" s="663"/>
      <c r="U4" s="663"/>
      <c r="V4" s="663"/>
      <c r="W4" s="663"/>
      <c r="X4" s="664"/>
    </row>
    <row r="5" spans="1:24" ht="15" customHeight="1">
      <c r="A5" s="668" t="s">
        <v>3</v>
      </c>
      <c r="B5" s="668"/>
      <c r="C5" s="668"/>
      <c r="D5" s="668"/>
      <c r="E5" s="668"/>
      <c r="F5" s="662" t="s">
        <v>186</v>
      </c>
      <c r="G5" s="663"/>
      <c r="H5" s="663"/>
      <c r="I5" s="663"/>
      <c r="J5" s="663"/>
      <c r="K5" s="663"/>
      <c r="L5" s="663"/>
      <c r="M5" s="663"/>
      <c r="N5" s="663"/>
      <c r="O5" s="663"/>
      <c r="P5" s="663"/>
      <c r="Q5" s="663"/>
      <c r="R5" s="663"/>
      <c r="S5" s="663"/>
      <c r="T5" s="663"/>
      <c r="U5" s="663"/>
      <c r="V5" s="663"/>
      <c r="W5" s="663"/>
      <c r="X5" s="664"/>
    </row>
    <row r="6" spans="1:24" ht="15" customHeight="1">
      <c r="A6" s="668" t="s">
        <v>4</v>
      </c>
      <c r="B6" s="668"/>
      <c r="C6" s="668"/>
      <c r="D6" s="668"/>
      <c r="E6" s="668"/>
      <c r="F6" s="662" t="s">
        <v>21</v>
      </c>
      <c r="G6" s="663"/>
      <c r="H6" s="663"/>
      <c r="I6" s="663"/>
      <c r="J6" s="663"/>
      <c r="K6" s="663"/>
      <c r="L6" s="663"/>
      <c r="M6" s="663"/>
      <c r="N6" s="663"/>
      <c r="O6" s="663"/>
      <c r="P6" s="663"/>
      <c r="Q6" s="663"/>
      <c r="R6" s="663"/>
      <c r="S6" s="663"/>
      <c r="T6" s="663"/>
      <c r="U6" s="663"/>
      <c r="V6" s="663"/>
      <c r="W6" s="663"/>
      <c r="X6" s="664"/>
    </row>
    <row r="7" spans="1:24" ht="15" customHeight="1">
      <c r="A7" s="661" t="s">
        <v>5</v>
      </c>
      <c r="B7" s="661"/>
      <c r="C7" s="661"/>
      <c r="D7" s="661"/>
      <c r="E7" s="661"/>
      <c r="F7" s="662" t="s">
        <v>187</v>
      </c>
      <c r="G7" s="663"/>
      <c r="H7" s="663"/>
      <c r="I7" s="663"/>
      <c r="J7" s="663"/>
      <c r="K7" s="663"/>
      <c r="L7" s="663"/>
      <c r="M7" s="663"/>
      <c r="N7" s="663"/>
      <c r="O7" s="663"/>
      <c r="P7" s="663"/>
      <c r="Q7" s="663"/>
      <c r="R7" s="663"/>
      <c r="S7" s="663"/>
      <c r="T7" s="663"/>
      <c r="U7" s="663"/>
      <c r="V7" s="663"/>
      <c r="W7" s="663"/>
      <c r="X7" s="664"/>
    </row>
    <row r="8" spans="1:25" ht="61.5" customHeight="1">
      <c r="A8" s="675" t="s">
        <v>6</v>
      </c>
      <c r="B8" s="675" t="s">
        <v>7</v>
      </c>
      <c r="C8" s="669" t="s">
        <v>8</v>
      </c>
      <c r="D8" s="675" t="s">
        <v>9</v>
      </c>
      <c r="E8" s="669" t="s">
        <v>10</v>
      </c>
      <c r="F8" s="682" t="s">
        <v>11</v>
      </c>
      <c r="G8" s="680" t="s">
        <v>181</v>
      </c>
      <c r="H8" s="669" t="s">
        <v>12</v>
      </c>
      <c r="I8" s="669" t="s">
        <v>182</v>
      </c>
      <c r="J8" s="669" t="s">
        <v>183</v>
      </c>
      <c r="K8" s="672" t="s">
        <v>196</v>
      </c>
      <c r="L8" s="686" t="s">
        <v>194</v>
      </c>
      <c r="M8" s="687"/>
      <c r="N8" s="691" t="s">
        <v>602</v>
      </c>
      <c r="O8" s="691" t="s">
        <v>599</v>
      </c>
      <c r="P8" s="98" t="s">
        <v>180</v>
      </c>
      <c r="Q8" s="325"/>
      <c r="R8" s="326"/>
      <c r="S8" s="696" t="s">
        <v>193</v>
      </c>
      <c r="T8" s="697"/>
      <c r="U8" s="691" t="s">
        <v>602</v>
      </c>
      <c r="V8" s="691" t="s">
        <v>599</v>
      </c>
      <c r="W8" s="688" t="s">
        <v>16</v>
      </c>
      <c r="X8" s="688" t="s">
        <v>17</v>
      </c>
      <c r="Y8" s="688" t="s">
        <v>18</v>
      </c>
    </row>
    <row r="9" spans="1:25" ht="15" customHeight="1">
      <c r="A9" s="676"/>
      <c r="B9" s="676"/>
      <c r="C9" s="670"/>
      <c r="D9" s="676"/>
      <c r="E9" s="671"/>
      <c r="F9" s="683"/>
      <c r="G9" s="685"/>
      <c r="H9" s="671"/>
      <c r="I9" s="670"/>
      <c r="J9" s="670"/>
      <c r="K9" s="673"/>
      <c r="L9" s="680" t="s">
        <v>185</v>
      </c>
      <c r="M9" s="680" t="s">
        <v>184</v>
      </c>
      <c r="N9" s="692"/>
      <c r="O9" s="692"/>
      <c r="P9" s="688" t="s">
        <v>190</v>
      </c>
      <c r="Q9" s="327"/>
      <c r="R9" s="328"/>
      <c r="S9" s="694" t="s">
        <v>185</v>
      </c>
      <c r="T9" s="694" t="s">
        <v>184</v>
      </c>
      <c r="U9" s="692"/>
      <c r="V9" s="692"/>
      <c r="W9" s="689"/>
      <c r="X9" s="689"/>
      <c r="Y9" s="689"/>
    </row>
    <row r="10" spans="1:25" ht="36" customHeight="1">
      <c r="A10" s="677"/>
      <c r="B10" s="677"/>
      <c r="C10" s="671"/>
      <c r="D10" s="677"/>
      <c r="E10" s="99"/>
      <c r="F10" s="684"/>
      <c r="G10" s="681"/>
      <c r="H10" s="99"/>
      <c r="I10" s="671"/>
      <c r="J10" s="671"/>
      <c r="K10" s="674"/>
      <c r="L10" s="681"/>
      <c r="M10" s="681"/>
      <c r="N10" s="693"/>
      <c r="O10" s="693"/>
      <c r="P10" s="690"/>
      <c r="Q10" s="100" t="s">
        <v>191</v>
      </c>
      <c r="R10" s="196" t="s">
        <v>192</v>
      </c>
      <c r="S10" s="695"/>
      <c r="T10" s="695"/>
      <c r="U10" s="693"/>
      <c r="V10" s="693"/>
      <c r="W10" s="690"/>
      <c r="X10" s="690"/>
      <c r="Y10" s="690"/>
    </row>
    <row r="11" spans="1:25" ht="97.5" customHeight="1">
      <c r="A11" s="198" t="s">
        <v>24</v>
      </c>
      <c r="B11" s="101" t="s">
        <v>84</v>
      </c>
      <c r="C11" s="101">
        <v>31</v>
      </c>
      <c r="D11" s="101" t="s">
        <v>111</v>
      </c>
      <c r="E11" s="702">
        <f>SUM(L11:L13)</f>
        <v>9</v>
      </c>
      <c r="F11" s="101">
        <v>6</v>
      </c>
      <c r="G11" s="101" t="s">
        <v>112</v>
      </c>
      <c r="H11" s="299"/>
      <c r="I11" s="212" t="s">
        <v>235</v>
      </c>
      <c r="J11" s="215">
        <v>296001</v>
      </c>
      <c r="K11" s="212" t="s">
        <v>100</v>
      </c>
      <c r="L11" s="214">
        <v>1</v>
      </c>
      <c r="M11" s="214">
        <v>1</v>
      </c>
      <c r="N11" s="148">
        <v>1</v>
      </c>
      <c r="O11" s="148">
        <v>1</v>
      </c>
      <c r="P11" s="60" t="s">
        <v>236</v>
      </c>
      <c r="Q11" s="60" t="s">
        <v>237</v>
      </c>
      <c r="R11" s="60" t="s">
        <v>238</v>
      </c>
      <c r="S11" s="241">
        <v>1</v>
      </c>
      <c r="T11" s="241">
        <v>1</v>
      </c>
      <c r="U11" s="148">
        <v>1</v>
      </c>
      <c r="V11" s="148">
        <v>1</v>
      </c>
      <c r="W11" s="66" t="s">
        <v>638</v>
      </c>
      <c r="X11" s="102" t="s">
        <v>639</v>
      </c>
      <c r="Y11" s="64"/>
    </row>
    <row r="12" spans="1:25" ht="132">
      <c r="A12" s="704" t="s">
        <v>24</v>
      </c>
      <c r="B12" s="101" t="s">
        <v>84</v>
      </c>
      <c r="C12" s="101">
        <v>31</v>
      </c>
      <c r="D12" s="101" t="s">
        <v>111</v>
      </c>
      <c r="E12" s="702"/>
      <c r="F12" s="101">
        <v>6</v>
      </c>
      <c r="G12" s="101" t="s">
        <v>113</v>
      </c>
      <c r="H12" s="299"/>
      <c r="I12" s="212" t="s">
        <v>235</v>
      </c>
      <c r="J12" s="215">
        <v>296001</v>
      </c>
      <c r="K12" s="212" t="s">
        <v>51</v>
      </c>
      <c r="L12" s="215">
        <v>3</v>
      </c>
      <c r="M12" s="215">
        <v>3</v>
      </c>
      <c r="N12" s="149">
        <v>0</v>
      </c>
      <c r="O12" s="149">
        <v>0</v>
      </c>
      <c r="P12" s="60" t="s">
        <v>239</v>
      </c>
      <c r="Q12" s="60" t="s">
        <v>240</v>
      </c>
      <c r="R12" s="60" t="s">
        <v>241</v>
      </c>
      <c r="S12" s="242">
        <v>3</v>
      </c>
      <c r="T12" s="242">
        <v>3</v>
      </c>
      <c r="U12" s="149">
        <v>0</v>
      </c>
      <c r="V12" s="148">
        <v>0</v>
      </c>
      <c r="W12" s="66" t="s">
        <v>638</v>
      </c>
      <c r="X12" s="102" t="s">
        <v>639</v>
      </c>
      <c r="Y12" s="165" t="s">
        <v>641</v>
      </c>
    </row>
    <row r="13" spans="1:25" ht="192">
      <c r="A13" s="705"/>
      <c r="B13" s="146" t="s">
        <v>84</v>
      </c>
      <c r="C13" s="146">
        <v>31</v>
      </c>
      <c r="D13" s="146" t="s">
        <v>111</v>
      </c>
      <c r="E13" s="703"/>
      <c r="F13" s="146">
        <v>6</v>
      </c>
      <c r="G13" s="146" t="s">
        <v>114</v>
      </c>
      <c r="H13" s="299"/>
      <c r="I13" s="208" t="s">
        <v>235</v>
      </c>
      <c r="J13" s="209">
        <v>296001</v>
      </c>
      <c r="K13" s="208" t="s">
        <v>52</v>
      </c>
      <c r="L13" s="209">
        <v>5</v>
      </c>
      <c r="M13" s="209">
        <v>5</v>
      </c>
      <c r="N13" s="199">
        <v>4</v>
      </c>
      <c r="O13" s="200">
        <f>4/10</f>
        <v>0.4</v>
      </c>
      <c r="P13" s="220" t="s">
        <v>242</v>
      </c>
      <c r="Q13" s="206" t="s">
        <v>243</v>
      </c>
      <c r="R13" s="206" t="s">
        <v>244</v>
      </c>
      <c r="S13" s="220">
        <v>5</v>
      </c>
      <c r="T13" s="220">
        <v>5</v>
      </c>
      <c r="U13" s="199">
        <v>4</v>
      </c>
      <c r="V13" s="200">
        <f>4/10</f>
        <v>0.4</v>
      </c>
      <c r="W13" s="66" t="s">
        <v>638</v>
      </c>
      <c r="X13" s="102" t="s">
        <v>639</v>
      </c>
      <c r="Y13" s="147"/>
    </row>
    <row r="14" spans="1:25" s="154" customFormat="1" ht="15">
      <c r="A14" s="701" t="s">
        <v>636</v>
      </c>
      <c r="B14" s="701"/>
      <c r="C14" s="701"/>
      <c r="D14" s="701"/>
      <c r="E14" s="701"/>
      <c r="F14" s="701"/>
      <c r="G14" s="701"/>
      <c r="H14" s="701"/>
      <c r="I14" s="701"/>
      <c r="J14" s="701"/>
      <c r="K14" s="701"/>
      <c r="L14" s="701"/>
      <c r="M14" s="701"/>
      <c r="N14" s="701"/>
      <c r="O14" s="150">
        <v>0.47</v>
      </c>
      <c r="P14" s="151"/>
      <c r="Q14" s="151"/>
      <c r="R14" s="151"/>
      <c r="S14" s="151"/>
      <c r="T14" s="151"/>
      <c r="U14" s="151"/>
      <c r="V14" s="152">
        <f>SUM(V11:V13)/3</f>
        <v>0.4666666666666666</v>
      </c>
      <c r="W14" s="153"/>
      <c r="X14" s="153"/>
      <c r="Y14" s="153"/>
    </row>
    <row r="15" spans="1:25" s="154" customFormat="1" ht="15">
      <c r="A15" s="699" t="s">
        <v>770</v>
      </c>
      <c r="B15" s="699"/>
      <c r="C15" s="286" t="s">
        <v>768</v>
      </c>
      <c r="D15" s="287" t="s">
        <v>769</v>
      </c>
      <c r="E15" s="288"/>
      <c r="F15" s="288"/>
      <c r="G15" s="288"/>
      <c r="H15" s="288"/>
      <c r="I15" s="288"/>
      <c r="J15" s="288"/>
      <c r="K15" s="288"/>
      <c r="L15" s="288"/>
      <c r="M15" s="288"/>
      <c r="N15" s="288"/>
      <c r="O15" s="289"/>
      <c r="P15" s="290"/>
      <c r="Q15" s="290"/>
      <c r="R15" s="290"/>
      <c r="S15" s="290"/>
      <c r="T15" s="290"/>
      <c r="U15" s="290"/>
      <c r="V15" s="291"/>
      <c r="W15" s="292"/>
      <c r="X15" s="292"/>
      <c r="Y15" s="292"/>
    </row>
    <row r="16" spans="1:4" ht="12" customHeight="1">
      <c r="A16" s="700" t="s">
        <v>774</v>
      </c>
      <c r="B16" s="700"/>
      <c r="C16" s="285">
        <v>0.47</v>
      </c>
      <c r="D16" s="293">
        <v>0.47</v>
      </c>
    </row>
    <row r="17" spans="1:4" ht="12">
      <c r="A17" s="698" t="s">
        <v>775</v>
      </c>
      <c r="B17" s="698"/>
      <c r="C17" s="285">
        <v>0.47</v>
      </c>
      <c r="D17" s="285">
        <v>0.47</v>
      </c>
    </row>
  </sheetData>
  <sheetProtection insertRows="0"/>
  <mergeCells count="43">
    <mergeCell ref="A17:B17"/>
    <mergeCell ref="A15:B15"/>
    <mergeCell ref="A16:B16"/>
    <mergeCell ref="A14:N14"/>
    <mergeCell ref="W8:W10"/>
    <mergeCell ref="B8:B10"/>
    <mergeCell ref="E11:E13"/>
    <mergeCell ref="A12:A13"/>
    <mergeCell ref="A8:A10"/>
    <mergeCell ref="M9:M10"/>
    <mergeCell ref="U8:U10"/>
    <mergeCell ref="P9:P10"/>
    <mergeCell ref="N8:N10"/>
    <mergeCell ref="V8:V10"/>
    <mergeCell ref="S8:T8"/>
    <mergeCell ref="T9:T10"/>
    <mergeCell ref="F7:X7"/>
    <mergeCell ref="L9:L10"/>
    <mergeCell ref="F8:F10"/>
    <mergeCell ref="G8:G10"/>
    <mergeCell ref="L8:M8"/>
    <mergeCell ref="Y8:Y10"/>
    <mergeCell ref="H8:H9"/>
    <mergeCell ref="O8:O10"/>
    <mergeCell ref="X8:X10"/>
    <mergeCell ref="S9:S10"/>
    <mergeCell ref="A6:E6"/>
    <mergeCell ref="A1:X1"/>
    <mergeCell ref="A2:X2"/>
    <mergeCell ref="F3:X3"/>
    <mergeCell ref="F4:X4"/>
    <mergeCell ref="F5:X5"/>
    <mergeCell ref="A5:E5"/>
    <mergeCell ref="A7:E7"/>
    <mergeCell ref="F6:X6"/>
    <mergeCell ref="A3:E3"/>
    <mergeCell ref="A4:E4"/>
    <mergeCell ref="I8:I10"/>
    <mergeCell ref="J8:J10"/>
    <mergeCell ref="K8:K10"/>
    <mergeCell ref="E8:E9"/>
    <mergeCell ref="C8:C10"/>
    <mergeCell ref="D8:D10"/>
  </mergeCells>
  <hyperlinks>
    <hyperlink ref="X11" r:id="rId1" display="carlos.maria@cundinamarca.gov.co"/>
    <hyperlink ref="X12" r:id="rId2" display="carlos.maria@cundinamarca.gov.co"/>
    <hyperlink ref="X13" r:id="rId3" display="carlos.maria@cundinamarca.gov.co"/>
  </hyperlinks>
  <printOptions horizontalCentered="1" verticalCentered="1"/>
  <pageMargins left="0.31496062992125984" right="0.31496062992125984" top="0.35433070866141736" bottom="0.35433070866141736" header="0" footer="0"/>
  <pageSetup horizontalDpi="600" verticalDpi="600" orientation="landscape" paperSize="119" scale="75" r:id="rId6"/>
  <legacyDrawing r:id="rId5"/>
</worksheet>
</file>

<file path=xl/worksheets/sheet4.xml><?xml version="1.0" encoding="utf-8"?>
<worksheet xmlns="http://schemas.openxmlformats.org/spreadsheetml/2006/main" xmlns:r="http://schemas.openxmlformats.org/officeDocument/2006/relationships">
  <dimension ref="A1:AC19"/>
  <sheetViews>
    <sheetView zoomScalePageLayoutView="0" workbookViewId="0" topLeftCell="A16">
      <selection activeCell="A16" sqref="A16:D19"/>
    </sheetView>
  </sheetViews>
  <sheetFormatPr defaultColWidth="11.421875" defaultRowHeight="15"/>
  <cols>
    <col min="1" max="1" width="11.421875" style="103" customWidth="1"/>
    <col min="2" max="2" width="27.28125" style="103" bestFit="1" customWidth="1"/>
    <col min="3" max="4" width="11.421875" style="103" customWidth="1"/>
    <col min="5" max="5" width="7.28125" style="103" bestFit="1" customWidth="1"/>
    <col min="6" max="6" width="11.421875" style="103" customWidth="1"/>
    <col min="7" max="7" width="17.7109375" style="103" customWidth="1"/>
    <col min="8" max="8" width="11.421875" style="103" customWidth="1"/>
    <col min="9" max="9" width="12.8515625" style="103" customWidth="1"/>
    <col min="10" max="10" width="11.421875" style="103" customWidth="1"/>
    <col min="11" max="11" width="17.8515625" style="103" customWidth="1"/>
    <col min="12" max="13" width="0" style="103" hidden="1" customWidth="1"/>
    <col min="14" max="15" width="11.421875" style="103" customWidth="1"/>
    <col min="16" max="16" width="15.57421875" style="103" hidden="1" customWidth="1"/>
    <col min="17" max="18" width="15.57421875" style="103" customWidth="1"/>
    <col min="19" max="19" width="24.8515625" style="103" customWidth="1"/>
    <col min="20" max="22" width="0" style="103" hidden="1" customWidth="1"/>
    <col min="23" max="25" width="11.421875" style="103" customWidth="1"/>
    <col min="26" max="26" width="13.7109375" style="103" customWidth="1"/>
    <col min="27" max="27" width="14.8515625" style="103" customWidth="1"/>
    <col min="28" max="28" width="13.28125" style="103" customWidth="1"/>
    <col min="29" max="29" width="15.28125" style="103" customWidth="1"/>
    <col min="30" max="16384" width="11.421875" style="103" customWidth="1"/>
  </cols>
  <sheetData>
    <row r="1" spans="1:28" ht="15">
      <c r="A1" s="612" t="s">
        <v>22</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row>
    <row r="2" spans="1:28" ht="15">
      <c r="A2" s="612" t="s">
        <v>195</v>
      </c>
      <c r="B2" s="613"/>
      <c r="C2" s="613"/>
      <c r="D2" s="613"/>
      <c r="E2" s="613"/>
      <c r="F2" s="613"/>
      <c r="G2" s="613"/>
      <c r="H2" s="613"/>
      <c r="I2" s="613"/>
      <c r="J2" s="613"/>
      <c r="K2" s="613"/>
      <c r="L2" s="613"/>
      <c r="M2" s="613"/>
      <c r="N2" s="613"/>
      <c r="O2" s="613"/>
      <c r="P2" s="613"/>
      <c r="Q2" s="613"/>
      <c r="R2" s="613"/>
      <c r="S2" s="613"/>
      <c r="T2" s="613"/>
      <c r="U2" s="613"/>
      <c r="V2" s="613"/>
      <c r="W2" s="613"/>
      <c r="X2" s="613"/>
      <c r="Y2" s="613"/>
      <c r="Z2" s="613"/>
      <c r="AA2" s="613"/>
      <c r="AB2" s="613"/>
    </row>
    <row r="3" spans="1:28" ht="15">
      <c r="A3" s="624" t="s">
        <v>0</v>
      </c>
      <c r="B3" s="625"/>
      <c r="C3" s="625"/>
      <c r="D3" s="625"/>
      <c r="E3" s="626"/>
      <c r="F3" s="614" t="s">
        <v>1</v>
      </c>
      <c r="G3" s="614"/>
      <c r="H3" s="614"/>
      <c r="I3" s="614"/>
      <c r="J3" s="614"/>
      <c r="K3" s="614"/>
      <c r="L3" s="614"/>
      <c r="M3" s="614"/>
      <c r="N3" s="614"/>
      <c r="O3" s="614"/>
      <c r="P3" s="614"/>
      <c r="Q3" s="614"/>
      <c r="R3" s="614"/>
      <c r="S3" s="614"/>
      <c r="T3" s="614"/>
      <c r="U3" s="614"/>
      <c r="V3" s="614"/>
      <c r="W3" s="614"/>
      <c r="X3" s="614"/>
      <c r="Y3" s="614"/>
      <c r="Z3" s="614"/>
      <c r="AA3" s="614"/>
      <c r="AB3" s="614"/>
    </row>
    <row r="4" spans="1:28" ht="15">
      <c r="A4" s="614" t="s">
        <v>2</v>
      </c>
      <c r="B4" s="614"/>
      <c r="C4" s="614"/>
      <c r="D4" s="614"/>
      <c r="E4" s="614"/>
      <c r="F4" s="714">
        <v>2500</v>
      </c>
      <c r="G4" s="715"/>
      <c r="H4" s="715"/>
      <c r="I4" s="715"/>
      <c r="J4" s="715"/>
      <c r="K4" s="715"/>
      <c r="L4" s="715"/>
      <c r="M4" s="715"/>
      <c r="N4" s="715"/>
      <c r="O4" s="715"/>
      <c r="P4" s="715"/>
      <c r="Q4" s="715"/>
      <c r="R4" s="715"/>
      <c r="S4" s="715"/>
      <c r="T4" s="715"/>
      <c r="U4" s="715"/>
      <c r="V4" s="715"/>
      <c r="W4" s="715"/>
      <c r="X4" s="715"/>
      <c r="Y4" s="715"/>
      <c r="Z4" s="715"/>
      <c r="AA4" s="715"/>
      <c r="AB4" s="716"/>
    </row>
    <row r="5" spans="1:28" ht="15">
      <c r="A5" s="614" t="s">
        <v>3</v>
      </c>
      <c r="B5" s="614"/>
      <c r="C5" s="614"/>
      <c r="D5" s="614"/>
      <c r="E5" s="614"/>
      <c r="F5" s="714" t="s">
        <v>186</v>
      </c>
      <c r="G5" s="715"/>
      <c r="H5" s="715"/>
      <c r="I5" s="715"/>
      <c r="J5" s="715"/>
      <c r="K5" s="715"/>
      <c r="L5" s="715"/>
      <c r="M5" s="715"/>
      <c r="N5" s="715"/>
      <c r="O5" s="715"/>
      <c r="P5" s="715"/>
      <c r="Q5" s="715"/>
      <c r="R5" s="715"/>
      <c r="S5" s="715"/>
      <c r="T5" s="715"/>
      <c r="U5" s="715"/>
      <c r="V5" s="715"/>
      <c r="W5" s="715"/>
      <c r="X5" s="715"/>
      <c r="Y5" s="715"/>
      <c r="Z5" s="715"/>
      <c r="AA5" s="715"/>
      <c r="AB5" s="716"/>
    </row>
    <row r="6" spans="1:28" ht="15">
      <c r="A6" s="614" t="s">
        <v>4</v>
      </c>
      <c r="B6" s="614"/>
      <c r="C6" s="614"/>
      <c r="D6" s="614"/>
      <c r="E6" s="614"/>
      <c r="F6" s="714" t="s">
        <v>21</v>
      </c>
      <c r="G6" s="715"/>
      <c r="H6" s="715"/>
      <c r="I6" s="715"/>
      <c r="J6" s="715"/>
      <c r="K6" s="715"/>
      <c r="L6" s="715"/>
      <c r="M6" s="715"/>
      <c r="N6" s="715"/>
      <c r="O6" s="715"/>
      <c r="P6" s="715"/>
      <c r="Q6" s="715"/>
      <c r="R6" s="715"/>
      <c r="S6" s="715"/>
      <c r="T6" s="715"/>
      <c r="U6" s="715"/>
      <c r="V6" s="715"/>
      <c r="W6" s="715"/>
      <c r="X6" s="715"/>
      <c r="Y6" s="715"/>
      <c r="Z6" s="715"/>
      <c r="AA6" s="715"/>
      <c r="AB6" s="716"/>
    </row>
    <row r="7" spans="1:28" ht="15">
      <c r="A7" s="720" t="s">
        <v>5</v>
      </c>
      <c r="B7" s="720"/>
      <c r="C7" s="720"/>
      <c r="D7" s="720"/>
      <c r="E7" s="720"/>
      <c r="F7" s="717" t="s">
        <v>187</v>
      </c>
      <c r="G7" s="718"/>
      <c r="H7" s="718"/>
      <c r="I7" s="718"/>
      <c r="J7" s="718"/>
      <c r="K7" s="718"/>
      <c r="L7" s="718"/>
      <c r="M7" s="718"/>
      <c r="N7" s="718"/>
      <c r="O7" s="718"/>
      <c r="P7" s="718"/>
      <c r="Q7" s="718"/>
      <c r="R7" s="718"/>
      <c r="S7" s="718"/>
      <c r="T7" s="718"/>
      <c r="U7" s="718"/>
      <c r="V7" s="718"/>
      <c r="W7" s="718"/>
      <c r="X7" s="718"/>
      <c r="Y7" s="718"/>
      <c r="Z7" s="718"/>
      <c r="AA7" s="718"/>
      <c r="AB7" s="719"/>
    </row>
    <row r="8" spans="1:29" s="104" customFormat="1" ht="36.75" customHeight="1">
      <c r="A8" s="706" t="s">
        <v>6</v>
      </c>
      <c r="B8" s="706" t="s">
        <v>7</v>
      </c>
      <c r="C8" s="707" t="s">
        <v>8</v>
      </c>
      <c r="D8" s="706" t="s">
        <v>9</v>
      </c>
      <c r="E8" s="707" t="s">
        <v>10</v>
      </c>
      <c r="F8" s="713" t="s">
        <v>11</v>
      </c>
      <c r="G8" s="709" t="s">
        <v>181</v>
      </c>
      <c r="H8" s="707" t="s">
        <v>12</v>
      </c>
      <c r="I8" s="707" t="s">
        <v>182</v>
      </c>
      <c r="J8" s="707" t="s">
        <v>183</v>
      </c>
      <c r="K8" s="708" t="s">
        <v>196</v>
      </c>
      <c r="L8" s="708" t="s">
        <v>194</v>
      </c>
      <c r="M8" s="708"/>
      <c r="N8" s="708"/>
      <c r="O8" s="708"/>
      <c r="P8" s="322"/>
      <c r="Q8" s="721" t="s">
        <v>602</v>
      </c>
      <c r="R8" s="721" t="s">
        <v>599</v>
      </c>
      <c r="S8" s="323" t="s">
        <v>180</v>
      </c>
      <c r="T8" s="324"/>
      <c r="U8" s="708" t="s">
        <v>193</v>
      </c>
      <c r="V8" s="708"/>
      <c r="W8" s="708"/>
      <c r="X8" s="708"/>
      <c r="Y8" s="721" t="s">
        <v>602</v>
      </c>
      <c r="Z8" s="721" t="s">
        <v>599</v>
      </c>
      <c r="AA8" s="722" t="s">
        <v>16</v>
      </c>
      <c r="AB8" s="722" t="s">
        <v>17</v>
      </c>
      <c r="AC8" s="722" t="s">
        <v>601</v>
      </c>
    </row>
    <row r="9" spans="1:29" s="104" customFormat="1" ht="37.5" customHeight="1">
      <c r="A9" s="706"/>
      <c r="B9" s="706"/>
      <c r="C9" s="707"/>
      <c r="D9" s="706"/>
      <c r="E9" s="707"/>
      <c r="F9" s="713"/>
      <c r="G9" s="709"/>
      <c r="H9" s="707"/>
      <c r="I9" s="707"/>
      <c r="J9" s="707"/>
      <c r="K9" s="708"/>
      <c r="L9" s="709" t="s">
        <v>188</v>
      </c>
      <c r="M9" s="709" t="s">
        <v>189</v>
      </c>
      <c r="N9" s="709" t="s">
        <v>185</v>
      </c>
      <c r="O9" s="709" t="s">
        <v>184</v>
      </c>
      <c r="P9" s="322"/>
      <c r="Q9" s="721"/>
      <c r="R9" s="721"/>
      <c r="S9" s="708" t="s">
        <v>191</v>
      </c>
      <c r="T9" s="324"/>
      <c r="U9" s="709" t="s">
        <v>188</v>
      </c>
      <c r="V9" s="709" t="s">
        <v>189</v>
      </c>
      <c r="W9" s="709" t="s">
        <v>185</v>
      </c>
      <c r="X9" s="709" t="s">
        <v>184</v>
      </c>
      <c r="Y9" s="721"/>
      <c r="Z9" s="721"/>
      <c r="AA9" s="722"/>
      <c r="AB9" s="722"/>
      <c r="AC9" s="722"/>
    </row>
    <row r="10" spans="1:29" s="104" customFormat="1" ht="66" customHeight="1">
      <c r="A10" s="706"/>
      <c r="B10" s="706"/>
      <c r="C10" s="707"/>
      <c r="D10" s="706"/>
      <c r="E10" s="707"/>
      <c r="F10" s="713"/>
      <c r="G10" s="709"/>
      <c r="H10" s="707"/>
      <c r="I10" s="707"/>
      <c r="J10" s="707"/>
      <c r="K10" s="708"/>
      <c r="L10" s="709"/>
      <c r="M10" s="709"/>
      <c r="N10" s="709"/>
      <c r="O10" s="709"/>
      <c r="P10" s="98" t="s">
        <v>190</v>
      </c>
      <c r="Q10" s="721"/>
      <c r="R10" s="721"/>
      <c r="S10" s="708"/>
      <c r="T10" s="300" t="s">
        <v>192</v>
      </c>
      <c r="U10" s="709"/>
      <c r="V10" s="709"/>
      <c r="W10" s="709"/>
      <c r="X10" s="709"/>
      <c r="Y10" s="721"/>
      <c r="Z10" s="721"/>
      <c r="AA10" s="722"/>
      <c r="AB10" s="722"/>
      <c r="AC10" s="722"/>
    </row>
    <row r="11" spans="1:29" ht="84">
      <c r="A11" s="727" t="s">
        <v>24</v>
      </c>
      <c r="B11" s="710" t="s">
        <v>93</v>
      </c>
      <c r="C11" s="710">
        <v>31</v>
      </c>
      <c r="D11" s="710" t="s">
        <v>97</v>
      </c>
      <c r="E11" s="712">
        <f>SUM(N11:N13)</f>
        <v>2</v>
      </c>
      <c r="F11" s="710">
        <v>3</v>
      </c>
      <c r="G11" s="303" t="s">
        <v>98</v>
      </c>
      <c r="H11" s="308">
        <v>0.15029021558872305</v>
      </c>
      <c r="I11" s="302" t="s">
        <v>245</v>
      </c>
      <c r="J11" s="303">
        <v>296133</v>
      </c>
      <c r="K11" s="302" t="s">
        <v>53</v>
      </c>
      <c r="L11" s="303"/>
      <c r="M11" s="303"/>
      <c r="N11" s="309">
        <v>0.5</v>
      </c>
      <c r="O11" s="309">
        <v>0.5</v>
      </c>
      <c r="P11" s="301" t="s">
        <v>247</v>
      </c>
      <c r="Q11" s="301">
        <v>0</v>
      </c>
      <c r="R11" s="301">
        <v>0</v>
      </c>
      <c r="S11" s="302" t="s">
        <v>248</v>
      </c>
      <c r="T11" s="302" t="s">
        <v>249</v>
      </c>
      <c r="U11" s="303"/>
      <c r="V11" s="303"/>
      <c r="W11" s="309">
        <v>0.5</v>
      </c>
      <c r="X11" s="309">
        <v>0.5</v>
      </c>
      <c r="Y11" s="310">
        <v>0</v>
      </c>
      <c r="Z11" s="310">
        <v>0</v>
      </c>
      <c r="AA11" s="311" t="s">
        <v>637</v>
      </c>
      <c r="AB11" s="304" t="s">
        <v>152</v>
      </c>
      <c r="AC11" s="307"/>
    </row>
    <row r="12" spans="1:29" ht="84">
      <c r="A12" s="728"/>
      <c r="B12" s="711"/>
      <c r="C12" s="711"/>
      <c r="D12" s="711"/>
      <c r="E12" s="711"/>
      <c r="F12" s="711"/>
      <c r="G12" s="306" t="s">
        <v>98</v>
      </c>
      <c r="H12" s="312">
        <v>0.08291873963515754</v>
      </c>
      <c r="I12" s="305" t="s">
        <v>246</v>
      </c>
      <c r="J12" s="306">
        <v>296132</v>
      </c>
      <c r="K12" s="305" t="s">
        <v>54</v>
      </c>
      <c r="L12" s="306"/>
      <c r="M12" s="306"/>
      <c r="N12" s="313">
        <v>0.5</v>
      </c>
      <c r="O12" s="313">
        <v>0.5</v>
      </c>
      <c r="P12" s="66" t="s">
        <v>247</v>
      </c>
      <c r="Q12" s="66">
        <v>0</v>
      </c>
      <c r="R12" s="66">
        <v>0</v>
      </c>
      <c r="S12" s="305" t="s">
        <v>248</v>
      </c>
      <c r="T12" s="305" t="s">
        <v>249</v>
      </c>
      <c r="U12" s="306"/>
      <c r="V12" s="306"/>
      <c r="W12" s="313">
        <v>0.5</v>
      </c>
      <c r="X12" s="313">
        <v>0.5</v>
      </c>
      <c r="Y12" s="314">
        <v>0</v>
      </c>
      <c r="Z12" s="314">
        <v>0</v>
      </c>
      <c r="AA12" s="311" t="s">
        <v>637</v>
      </c>
      <c r="AB12" s="304" t="s">
        <v>152</v>
      </c>
      <c r="AC12" s="307"/>
    </row>
    <row r="13" spans="1:29" ht="72">
      <c r="A13" s="729"/>
      <c r="B13" s="711"/>
      <c r="C13" s="711"/>
      <c r="D13" s="711"/>
      <c r="E13" s="711"/>
      <c r="F13" s="711"/>
      <c r="G13" s="306" t="s">
        <v>98</v>
      </c>
      <c r="H13" s="312">
        <v>0.5335820895522388</v>
      </c>
      <c r="I13" s="305" t="s">
        <v>250</v>
      </c>
      <c r="J13" s="306">
        <v>296098</v>
      </c>
      <c r="K13" s="305" t="s">
        <v>55</v>
      </c>
      <c r="L13" s="306"/>
      <c r="M13" s="306"/>
      <c r="N13" s="313">
        <v>1</v>
      </c>
      <c r="O13" s="306"/>
      <c r="P13" s="66" t="s">
        <v>251</v>
      </c>
      <c r="Q13" s="315">
        <v>1</v>
      </c>
      <c r="R13" s="315">
        <v>1</v>
      </c>
      <c r="S13" s="305" t="s">
        <v>252</v>
      </c>
      <c r="T13" s="305" t="s">
        <v>253</v>
      </c>
      <c r="U13" s="306"/>
      <c r="V13" s="306"/>
      <c r="W13" s="316">
        <v>1</v>
      </c>
      <c r="X13" s="317"/>
      <c r="Y13" s="318">
        <v>1</v>
      </c>
      <c r="Z13" s="319">
        <v>1</v>
      </c>
      <c r="AA13" s="320" t="s">
        <v>119</v>
      </c>
      <c r="AB13" s="321" t="s">
        <v>99</v>
      </c>
      <c r="AC13" s="307"/>
    </row>
    <row r="14" spans="1:29" s="157" customFormat="1" ht="17.25" customHeight="1">
      <c r="A14" s="730" t="s">
        <v>640</v>
      </c>
      <c r="B14" s="730"/>
      <c r="C14" s="730"/>
      <c r="D14" s="155"/>
      <c r="E14" s="155"/>
      <c r="F14" s="155"/>
      <c r="G14" s="155"/>
      <c r="H14" s="155"/>
      <c r="I14" s="155"/>
      <c r="J14" s="155"/>
      <c r="K14" s="155"/>
      <c r="L14" s="155"/>
      <c r="M14" s="155"/>
      <c r="N14" s="155"/>
      <c r="O14" s="155"/>
      <c r="P14" s="155"/>
      <c r="Q14" s="155"/>
      <c r="R14" s="156">
        <f>SUM(R11:R13)/3</f>
        <v>0.3333333333333333</v>
      </c>
      <c r="S14" s="155"/>
      <c r="T14" s="155"/>
      <c r="U14" s="155"/>
      <c r="V14" s="155"/>
      <c r="W14" s="155"/>
      <c r="X14" s="155"/>
      <c r="Y14" s="155"/>
      <c r="Z14" s="156">
        <f>SUM(Z11:Z13)/3</f>
        <v>0.3333333333333333</v>
      </c>
      <c r="AA14" s="155"/>
      <c r="AB14" s="155"/>
      <c r="AC14" s="155"/>
    </row>
    <row r="16" spans="1:4" ht="15">
      <c r="A16" s="723" t="s">
        <v>770</v>
      </c>
      <c r="B16" s="723"/>
      <c r="C16" s="287" t="s">
        <v>768</v>
      </c>
      <c r="D16" s="287" t="s">
        <v>769</v>
      </c>
    </row>
    <row r="17" spans="1:4" ht="15">
      <c r="A17" s="724" t="s">
        <v>776</v>
      </c>
      <c r="B17" s="724"/>
      <c r="C17" s="285">
        <v>0</v>
      </c>
      <c r="D17" s="293">
        <v>0</v>
      </c>
    </row>
    <row r="18" spans="1:4" ht="15">
      <c r="A18" s="725" t="s">
        <v>777</v>
      </c>
      <c r="B18" s="726"/>
      <c r="C18" s="285">
        <v>1</v>
      </c>
      <c r="D18" s="293">
        <v>1</v>
      </c>
    </row>
    <row r="19" spans="1:4" ht="15">
      <c r="A19" s="698" t="s">
        <v>778</v>
      </c>
      <c r="B19" s="698"/>
      <c r="C19" s="285">
        <v>0.33</v>
      </c>
      <c r="D19" s="285">
        <v>0.33</v>
      </c>
    </row>
  </sheetData>
  <sheetProtection formatCells="0" formatColumns="0" formatRows="0" insertRows="0"/>
  <autoFilter ref="A10:AC10"/>
  <mergeCells count="52">
    <mergeCell ref="A16:B16"/>
    <mergeCell ref="A17:B17"/>
    <mergeCell ref="A19:B19"/>
    <mergeCell ref="A18:B18"/>
    <mergeCell ref="A11:A13"/>
    <mergeCell ref="A14:C14"/>
    <mergeCell ref="Y8:Y10"/>
    <mergeCell ref="Z8:Z10"/>
    <mergeCell ref="AC8:AC10"/>
    <mergeCell ref="AA8:AA10"/>
    <mergeCell ref="AB8:AB10"/>
    <mergeCell ref="O9:O10"/>
    <mergeCell ref="U9:U10"/>
    <mergeCell ref="L8:O8"/>
    <mergeCell ref="M9:M10"/>
    <mergeCell ref="N9:N10"/>
    <mergeCell ref="A7:E7"/>
    <mergeCell ref="X9:X10"/>
    <mergeCell ref="V9:V10"/>
    <mergeCell ref="S9:S10"/>
    <mergeCell ref="Q8:Q10"/>
    <mergeCell ref="R8:R10"/>
    <mergeCell ref="A8:A10"/>
    <mergeCell ref="B8:B10"/>
    <mergeCell ref="H8:H10"/>
    <mergeCell ref="L9:L10"/>
    <mergeCell ref="A3:E3"/>
    <mergeCell ref="A4:E4"/>
    <mergeCell ref="A1:AB1"/>
    <mergeCell ref="A2:AB2"/>
    <mergeCell ref="F3:AB3"/>
    <mergeCell ref="F4:AB4"/>
    <mergeCell ref="A5:E5"/>
    <mergeCell ref="A6:E6"/>
    <mergeCell ref="F8:F10"/>
    <mergeCell ref="C8:C10"/>
    <mergeCell ref="F5:AB5"/>
    <mergeCell ref="F6:AB6"/>
    <mergeCell ref="F7:AB7"/>
    <mergeCell ref="I8:I10"/>
    <mergeCell ref="J8:J10"/>
    <mergeCell ref="K8:K10"/>
    <mergeCell ref="D8:D10"/>
    <mergeCell ref="E8:E10"/>
    <mergeCell ref="U8:X8"/>
    <mergeCell ref="W9:W10"/>
    <mergeCell ref="B11:B13"/>
    <mergeCell ref="C11:C13"/>
    <mergeCell ref="D11:D13"/>
    <mergeCell ref="E11:E13"/>
    <mergeCell ref="F11:F13"/>
    <mergeCell ref="G8:G10"/>
  </mergeCells>
  <hyperlinks>
    <hyperlink ref="AB13" r:id="rId1" display="soniaalejandra.perdomo@cundinamarca.gov.co"/>
    <hyperlink ref="AB11" r:id="rId2" display="nodiermartin@gmail.com"/>
    <hyperlink ref="AB12" r:id="rId3" display="nodiermartin@gmail.com"/>
  </hyperlinks>
  <printOptions horizontalCentered="1" verticalCentered="1"/>
  <pageMargins left="0.11811023622047245" right="0.11811023622047245" top="0.15748031496062992" bottom="0.15748031496062992" header="0" footer="0"/>
  <pageSetup horizontalDpi="600" verticalDpi="600" orientation="landscape" paperSize="119" scale="75" r:id="rId4"/>
</worksheet>
</file>

<file path=xl/worksheets/sheet5.xml><?xml version="1.0" encoding="utf-8"?>
<worksheet xmlns="http://schemas.openxmlformats.org/spreadsheetml/2006/main" xmlns:r="http://schemas.openxmlformats.org/officeDocument/2006/relationships">
  <dimension ref="A1:X182"/>
  <sheetViews>
    <sheetView zoomScale="90" zoomScaleNormal="90" zoomScalePageLayoutView="0" workbookViewId="0" topLeftCell="G6">
      <pane ySplit="4" topLeftCell="A154" activePane="bottomLeft" state="frozen"/>
      <selection pane="topLeft" activeCell="D6" sqref="D6"/>
      <selection pane="bottomLeft" activeCell="U155" sqref="U155"/>
    </sheetView>
  </sheetViews>
  <sheetFormatPr defaultColWidth="11.421875" defaultRowHeight="15"/>
  <cols>
    <col min="1" max="1" width="11.421875" style="56" customWidth="1"/>
    <col min="2" max="2" width="28.00390625" style="56" customWidth="1"/>
    <col min="3" max="3" width="12.8515625" style="56" customWidth="1"/>
    <col min="4" max="4" width="17.28125" style="56" customWidth="1"/>
    <col min="5" max="5" width="11.421875" style="56" customWidth="1"/>
    <col min="6" max="6" width="13.00390625" style="56" bestFit="1" customWidth="1"/>
    <col min="7" max="7" width="11.421875" style="88" customWidth="1"/>
    <col min="8" max="8" width="11.421875" style="88" hidden="1" customWidth="1"/>
    <col min="9" max="9" width="18.140625" style="88" customWidth="1"/>
    <col min="10" max="10" width="11.421875" style="88" customWidth="1"/>
    <col min="11" max="11" width="17.8515625" style="56" customWidth="1"/>
    <col min="12" max="12" width="11.57421875" style="56" customWidth="1"/>
    <col min="13" max="14" width="12.7109375" style="56" customWidth="1"/>
    <col min="15" max="15" width="15.57421875" style="56" customWidth="1"/>
    <col min="16" max="16" width="52.421875" style="56" customWidth="1"/>
    <col min="17" max="17" width="17.7109375" style="56" hidden="1" customWidth="1"/>
    <col min="18" max="18" width="17.28125" style="56" hidden="1" customWidth="1"/>
    <col min="19" max="19" width="16.28125" style="56" hidden="1" customWidth="1"/>
    <col min="20" max="20" width="11.421875" style="160" customWidth="1"/>
    <col min="21" max="21" width="15.28125" style="56" customWidth="1"/>
    <col min="22" max="22" width="14.00390625" style="56" bestFit="1" customWidth="1"/>
    <col min="23" max="23" width="15.8515625" style="56" customWidth="1"/>
    <col min="24" max="24" width="31.7109375" style="56" customWidth="1"/>
    <col min="25" max="16384" width="11.421875" style="56" customWidth="1"/>
  </cols>
  <sheetData>
    <row r="1" spans="1:23" s="57" customFormat="1" ht="19.5" customHeight="1">
      <c r="A1" s="612" t="s">
        <v>22</v>
      </c>
      <c r="B1" s="613"/>
      <c r="C1" s="613"/>
      <c r="D1" s="613"/>
      <c r="E1" s="613"/>
      <c r="F1" s="613"/>
      <c r="G1" s="613"/>
      <c r="H1" s="613"/>
      <c r="I1" s="613"/>
      <c r="J1" s="613"/>
      <c r="K1" s="613"/>
      <c r="L1" s="613"/>
      <c r="M1" s="613"/>
      <c r="N1" s="613"/>
      <c r="O1" s="613"/>
      <c r="P1" s="613"/>
      <c r="Q1" s="613"/>
      <c r="R1" s="613"/>
      <c r="S1" s="613"/>
      <c r="T1" s="613"/>
      <c r="U1" s="613"/>
      <c r="V1" s="613"/>
      <c r="W1" s="613"/>
    </row>
    <row r="2" spans="1:23" s="57" customFormat="1" ht="15">
      <c r="A2" s="612" t="s">
        <v>195</v>
      </c>
      <c r="B2" s="613"/>
      <c r="C2" s="613"/>
      <c r="D2" s="613"/>
      <c r="E2" s="613"/>
      <c r="F2" s="613"/>
      <c r="G2" s="613"/>
      <c r="H2" s="613"/>
      <c r="I2" s="613"/>
      <c r="J2" s="613"/>
      <c r="K2" s="613"/>
      <c r="L2" s="613"/>
      <c r="M2" s="613"/>
      <c r="N2" s="613"/>
      <c r="O2" s="613"/>
      <c r="P2" s="613"/>
      <c r="Q2" s="613"/>
      <c r="R2" s="613"/>
      <c r="S2" s="613"/>
      <c r="T2" s="613"/>
      <c r="U2" s="613"/>
      <c r="V2" s="613"/>
      <c r="W2" s="613"/>
    </row>
    <row r="3" spans="1:24" s="57" customFormat="1" ht="15" customHeight="1">
      <c r="A3" s="624" t="s">
        <v>0</v>
      </c>
      <c r="B3" s="625"/>
      <c r="C3" s="625"/>
      <c r="D3" s="625"/>
      <c r="E3" s="626"/>
      <c r="F3" s="784" t="s">
        <v>1</v>
      </c>
      <c r="G3" s="784"/>
      <c r="H3" s="784"/>
      <c r="I3" s="784"/>
      <c r="J3" s="784"/>
      <c r="K3" s="784"/>
      <c r="L3" s="784"/>
      <c r="M3" s="784"/>
      <c r="N3" s="784"/>
      <c r="O3" s="784"/>
      <c r="P3" s="784"/>
      <c r="Q3" s="784"/>
      <c r="R3" s="784"/>
      <c r="S3" s="784"/>
      <c r="T3" s="784"/>
      <c r="U3" s="784"/>
      <c r="V3" s="784"/>
      <c r="W3" s="784"/>
      <c r="X3" s="784"/>
    </row>
    <row r="4" spans="1:24" s="57" customFormat="1" ht="13.5" customHeight="1">
      <c r="A4" s="614" t="s">
        <v>2</v>
      </c>
      <c r="B4" s="614"/>
      <c r="C4" s="614"/>
      <c r="D4" s="614"/>
      <c r="E4" s="614"/>
      <c r="F4" s="628">
        <v>25</v>
      </c>
      <c r="G4" s="628"/>
      <c r="H4" s="628"/>
      <c r="I4" s="628"/>
      <c r="J4" s="628"/>
      <c r="K4" s="628"/>
      <c r="L4" s="628"/>
      <c r="M4" s="628"/>
      <c r="N4" s="628"/>
      <c r="O4" s="628"/>
      <c r="P4" s="628"/>
      <c r="Q4" s="628"/>
      <c r="R4" s="628"/>
      <c r="S4" s="628"/>
      <c r="T4" s="628"/>
      <c r="U4" s="628"/>
      <c r="V4" s="628"/>
      <c r="W4" s="628"/>
      <c r="X4" s="58"/>
    </row>
    <row r="5" spans="1:24" s="57" customFormat="1" ht="17.25" customHeight="1">
      <c r="A5" s="614" t="s">
        <v>3</v>
      </c>
      <c r="B5" s="614"/>
      <c r="C5" s="614"/>
      <c r="D5" s="614"/>
      <c r="E5" s="614"/>
      <c r="F5" s="784" t="s">
        <v>186</v>
      </c>
      <c r="G5" s="784"/>
      <c r="H5" s="784"/>
      <c r="I5" s="784"/>
      <c r="J5" s="784"/>
      <c r="K5" s="784"/>
      <c r="L5" s="784"/>
      <c r="M5" s="784"/>
      <c r="N5" s="784"/>
      <c r="O5" s="784"/>
      <c r="P5" s="784"/>
      <c r="Q5" s="784"/>
      <c r="R5" s="784"/>
      <c r="S5" s="784"/>
      <c r="T5" s="784"/>
      <c r="U5" s="784"/>
      <c r="V5" s="784"/>
      <c r="W5" s="784"/>
      <c r="X5" s="58"/>
    </row>
    <row r="6" spans="1:24" s="57" customFormat="1" ht="23.25" customHeight="1" hidden="1">
      <c r="A6" s="614" t="s">
        <v>4</v>
      </c>
      <c r="B6" s="614"/>
      <c r="C6" s="614"/>
      <c r="D6" s="614"/>
      <c r="E6" s="614"/>
      <c r="F6" s="784" t="s">
        <v>21</v>
      </c>
      <c r="G6" s="784"/>
      <c r="H6" s="784"/>
      <c r="I6" s="784"/>
      <c r="J6" s="784"/>
      <c r="K6" s="784"/>
      <c r="L6" s="784"/>
      <c r="M6" s="784"/>
      <c r="N6" s="784"/>
      <c r="O6" s="784"/>
      <c r="P6" s="784"/>
      <c r="Q6" s="784"/>
      <c r="R6" s="784"/>
      <c r="S6" s="784"/>
      <c r="T6" s="784"/>
      <c r="U6" s="784"/>
      <c r="V6" s="784"/>
      <c r="W6" s="784"/>
      <c r="X6" s="58"/>
    </row>
    <row r="7" spans="1:24" s="57" customFormat="1" ht="15" hidden="1">
      <c r="A7" s="627" t="s">
        <v>5</v>
      </c>
      <c r="B7" s="627"/>
      <c r="C7" s="627"/>
      <c r="D7" s="627"/>
      <c r="E7" s="627"/>
      <c r="F7" s="784" t="s">
        <v>187</v>
      </c>
      <c r="G7" s="784"/>
      <c r="H7" s="784"/>
      <c r="I7" s="784"/>
      <c r="J7" s="784"/>
      <c r="K7" s="784"/>
      <c r="L7" s="784"/>
      <c r="M7" s="784"/>
      <c r="N7" s="784"/>
      <c r="O7" s="784"/>
      <c r="P7" s="784"/>
      <c r="Q7" s="784"/>
      <c r="R7" s="784"/>
      <c r="S7" s="784"/>
      <c r="T7" s="784"/>
      <c r="U7" s="784"/>
      <c r="V7" s="784"/>
      <c r="W7" s="784"/>
      <c r="X7" s="58"/>
    </row>
    <row r="8" spans="1:24" s="59" customFormat="1" ht="36.75" customHeight="1">
      <c r="A8" s="782" t="s">
        <v>6</v>
      </c>
      <c r="B8" s="782" t="s">
        <v>7</v>
      </c>
      <c r="C8" s="777" t="s">
        <v>8</v>
      </c>
      <c r="D8" s="782" t="s">
        <v>9</v>
      </c>
      <c r="E8" s="777" t="s">
        <v>10</v>
      </c>
      <c r="F8" s="783" t="s">
        <v>11</v>
      </c>
      <c r="G8" s="776" t="s">
        <v>181</v>
      </c>
      <c r="H8" s="777" t="s">
        <v>12</v>
      </c>
      <c r="I8" s="777" t="s">
        <v>182</v>
      </c>
      <c r="J8" s="777" t="s">
        <v>183</v>
      </c>
      <c r="K8" s="778" t="s">
        <v>196</v>
      </c>
      <c r="L8" s="780" t="s">
        <v>194</v>
      </c>
      <c r="M8" s="781"/>
      <c r="N8" s="770" t="s">
        <v>602</v>
      </c>
      <c r="O8" s="770" t="s">
        <v>599</v>
      </c>
      <c r="P8" s="340" t="s">
        <v>180</v>
      </c>
      <c r="Q8" s="339"/>
      <c r="R8" s="772" t="s">
        <v>193</v>
      </c>
      <c r="S8" s="773"/>
      <c r="T8" s="774" t="s">
        <v>602</v>
      </c>
      <c r="U8" s="770" t="s">
        <v>599</v>
      </c>
      <c r="V8" s="620" t="s">
        <v>16</v>
      </c>
      <c r="W8" s="620" t="s">
        <v>17</v>
      </c>
      <c r="X8" s="620" t="s">
        <v>600</v>
      </c>
    </row>
    <row r="9" spans="1:24" s="59" customFormat="1" ht="66" customHeight="1">
      <c r="A9" s="782"/>
      <c r="B9" s="782"/>
      <c r="C9" s="777"/>
      <c r="D9" s="782"/>
      <c r="E9" s="777"/>
      <c r="F9" s="783"/>
      <c r="G9" s="776"/>
      <c r="H9" s="777"/>
      <c r="I9" s="777"/>
      <c r="J9" s="777"/>
      <c r="K9" s="779"/>
      <c r="L9" s="197" t="s">
        <v>185</v>
      </c>
      <c r="M9" s="197" t="s">
        <v>184</v>
      </c>
      <c r="N9" s="771"/>
      <c r="O9" s="771"/>
      <c r="P9" s="38" t="s">
        <v>191</v>
      </c>
      <c r="Q9" s="38" t="s">
        <v>192</v>
      </c>
      <c r="R9" s="341" t="s">
        <v>185</v>
      </c>
      <c r="S9" s="341" t="s">
        <v>184</v>
      </c>
      <c r="T9" s="775"/>
      <c r="U9" s="771"/>
      <c r="V9" s="620"/>
      <c r="W9" s="620"/>
      <c r="X9" s="620"/>
    </row>
    <row r="10" spans="1:24" ht="348" customHeight="1">
      <c r="A10" s="39" t="s">
        <v>24</v>
      </c>
      <c r="B10" s="37" t="s">
        <v>94</v>
      </c>
      <c r="C10" s="37" t="s">
        <v>101</v>
      </c>
      <c r="D10" s="37" t="s">
        <v>115</v>
      </c>
      <c r="E10" s="36">
        <v>0.05665115164050614</v>
      </c>
      <c r="F10" s="37">
        <v>2</v>
      </c>
      <c r="G10" s="37" t="s">
        <v>110</v>
      </c>
      <c r="H10" s="89">
        <v>0.00597927630666321</v>
      </c>
      <c r="I10" s="93" t="s">
        <v>217</v>
      </c>
      <c r="J10" s="93">
        <v>296040</v>
      </c>
      <c r="K10" s="37" t="s">
        <v>153</v>
      </c>
      <c r="L10" s="348">
        <v>1</v>
      </c>
      <c r="M10" s="347" t="s">
        <v>791</v>
      </c>
      <c r="N10" s="149">
        <v>1</v>
      </c>
      <c r="O10" s="227">
        <v>1</v>
      </c>
      <c r="P10" s="62" t="s">
        <v>218</v>
      </c>
      <c r="Q10" s="60" t="s">
        <v>219</v>
      </c>
      <c r="R10" s="61">
        <v>1</v>
      </c>
      <c r="S10" s="61">
        <v>0</v>
      </c>
      <c r="T10" s="166" t="s">
        <v>642</v>
      </c>
      <c r="U10" s="148">
        <v>0.5</v>
      </c>
      <c r="V10" s="44" t="s">
        <v>116</v>
      </c>
      <c r="W10" s="63" t="s">
        <v>117</v>
      </c>
      <c r="X10" s="167" t="s">
        <v>792</v>
      </c>
    </row>
    <row r="11" spans="1:24" ht="168">
      <c r="A11" s="39" t="s">
        <v>24</v>
      </c>
      <c r="B11" s="37" t="s">
        <v>94</v>
      </c>
      <c r="C11" s="37" t="s">
        <v>101</v>
      </c>
      <c r="D11" s="37" t="s">
        <v>115</v>
      </c>
      <c r="E11" s="36">
        <v>0.05665115164050614</v>
      </c>
      <c r="F11" s="37">
        <v>2</v>
      </c>
      <c r="G11" s="37" t="s">
        <v>110</v>
      </c>
      <c r="H11" s="89">
        <v>0.00597927630666321</v>
      </c>
      <c r="I11" s="93" t="s">
        <v>217</v>
      </c>
      <c r="J11" s="93">
        <v>296040</v>
      </c>
      <c r="K11" s="732" t="s">
        <v>154</v>
      </c>
      <c r="L11" s="743">
        <v>0.1</v>
      </c>
      <c r="M11" s="743">
        <v>0.1</v>
      </c>
      <c r="N11" s="745">
        <v>0.15</v>
      </c>
      <c r="O11" s="745">
        <f>15/20</f>
        <v>0.75</v>
      </c>
      <c r="P11" s="60" t="s">
        <v>220</v>
      </c>
      <c r="Q11" s="60" t="s">
        <v>221</v>
      </c>
      <c r="R11" s="65">
        <v>0.05</v>
      </c>
      <c r="S11" s="65">
        <v>0.05</v>
      </c>
      <c r="T11" s="159">
        <v>0.05</v>
      </c>
      <c r="U11" s="159">
        <v>0.5</v>
      </c>
      <c r="V11" s="44" t="s">
        <v>116</v>
      </c>
      <c r="W11" s="63" t="s">
        <v>117</v>
      </c>
      <c r="X11" s="167" t="s">
        <v>643</v>
      </c>
    </row>
    <row r="12" spans="1:24" ht="204">
      <c r="A12" s="39" t="s">
        <v>24</v>
      </c>
      <c r="B12" s="37" t="s">
        <v>94</v>
      </c>
      <c r="C12" s="37" t="s">
        <v>101</v>
      </c>
      <c r="D12" s="37" t="s">
        <v>115</v>
      </c>
      <c r="E12" s="36">
        <v>0.05665115164050614</v>
      </c>
      <c r="F12" s="37">
        <v>2</v>
      </c>
      <c r="G12" s="37" t="s">
        <v>110</v>
      </c>
      <c r="H12" s="89"/>
      <c r="I12" s="93" t="s">
        <v>364</v>
      </c>
      <c r="J12" s="93">
        <v>296038</v>
      </c>
      <c r="K12" s="734"/>
      <c r="L12" s="751"/>
      <c r="M12" s="751"/>
      <c r="N12" s="750"/>
      <c r="O12" s="750"/>
      <c r="P12" s="60" t="s">
        <v>222</v>
      </c>
      <c r="Q12" s="60" t="s">
        <v>223</v>
      </c>
      <c r="R12" s="67" t="s">
        <v>227</v>
      </c>
      <c r="S12" s="67" t="s">
        <v>363</v>
      </c>
      <c r="T12" s="161">
        <v>0.4</v>
      </c>
      <c r="U12" s="162">
        <v>1</v>
      </c>
      <c r="V12" s="44" t="s">
        <v>590</v>
      </c>
      <c r="W12" s="68" t="s">
        <v>591</v>
      </c>
      <c r="X12" s="64"/>
    </row>
    <row r="13" spans="1:24" ht="108">
      <c r="A13" s="39" t="s">
        <v>24</v>
      </c>
      <c r="B13" s="211" t="s">
        <v>94</v>
      </c>
      <c r="C13" s="211" t="s">
        <v>101</v>
      </c>
      <c r="D13" s="211" t="s">
        <v>115</v>
      </c>
      <c r="E13" s="36">
        <v>0.05665115164050614</v>
      </c>
      <c r="F13" s="211">
        <v>2</v>
      </c>
      <c r="G13" s="211" t="s">
        <v>110</v>
      </c>
      <c r="H13" s="766">
        <v>0.003487911178886872</v>
      </c>
      <c r="I13" s="212" t="s">
        <v>217</v>
      </c>
      <c r="J13" s="212">
        <v>296040</v>
      </c>
      <c r="K13" s="741" t="s">
        <v>59</v>
      </c>
      <c r="L13" s="747">
        <v>0</v>
      </c>
      <c r="M13" s="747">
        <v>80</v>
      </c>
      <c r="N13" s="745">
        <v>0.5</v>
      </c>
      <c r="O13" s="745">
        <v>0.63</v>
      </c>
      <c r="P13" s="60" t="s">
        <v>224</v>
      </c>
      <c r="Q13" s="66" t="s">
        <v>225</v>
      </c>
      <c r="R13" s="242">
        <v>0</v>
      </c>
      <c r="S13" s="242">
        <v>1</v>
      </c>
      <c r="T13" s="168">
        <v>1</v>
      </c>
      <c r="U13" s="227">
        <v>1</v>
      </c>
      <c r="V13" s="63" t="s">
        <v>116</v>
      </c>
      <c r="W13" s="63" t="s">
        <v>117</v>
      </c>
      <c r="X13" s="64"/>
    </row>
    <row r="14" spans="1:24" ht="108">
      <c r="A14" s="39" t="s">
        <v>24</v>
      </c>
      <c r="B14" s="211" t="s">
        <v>94</v>
      </c>
      <c r="C14" s="211" t="s">
        <v>101</v>
      </c>
      <c r="D14" s="211" t="s">
        <v>115</v>
      </c>
      <c r="E14" s="36">
        <v>0.05665115164050614</v>
      </c>
      <c r="F14" s="211">
        <v>2</v>
      </c>
      <c r="G14" s="211" t="s">
        <v>110</v>
      </c>
      <c r="H14" s="766"/>
      <c r="I14" s="212" t="s">
        <v>217</v>
      </c>
      <c r="J14" s="212">
        <v>296040</v>
      </c>
      <c r="K14" s="741"/>
      <c r="L14" s="744"/>
      <c r="M14" s="744"/>
      <c r="N14" s="746"/>
      <c r="O14" s="750"/>
      <c r="P14" s="60" t="s">
        <v>226</v>
      </c>
      <c r="Q14" s="66" t="s">
        <v>225</v>
      </c>
      <c r="R14" s="242">
        <v>0</v>
      </c>
      <c r="S14" s="242">
        <v>1</v>
      </c>
      <c r="T14" s="169">
        <v>0.5</v>
      </c>
      <c r="U14" s="227">
        <v>0.5</v>
      </c>
      <c r="V14" s="63" t="s">
        <v>116</v>
      </c>
      <c r="W14" s="63" t="s">
        <v>117</v>
      </c>
      <c r="X14" s="64"/>
    </row>
    <row r="15" spans="1:24" ht="132">
      <c r="A15" s="39" t="s">
        <v>24</v>
      </c>
      <c r="B15" s="211" t="s">
        <v>94</v>
      </c>
      <c r="C15" s="211" t="s">
        <v>101</v>
      </c>
      <c r="D15" s="211" t="s">
        <v>115</v>
      </c>
      <c r="E15" s="36">
        <v>0.05665115164050614</v>
      </c>
      <c r="F15" s="211">
        <v>2</v>
      </c>
      <c r="G15" s="211" t="s">
        <v>110</v>
      </c>
      <c r="H15" s="210">
        <v>0.00797236840888428</v>
      </c>
      <c r="I15" s="90" t="s">
        <v>365</v>
      </c>
      <c r="J15" s="211">
        <v>296115</v>
      </c>
      <c r="K15" s="211" t="s">
        <v>60</v>
      </c>
      <c r="L15" s="215"/>
      <c r="M15" s="91">
        <v>1</v>
      </c>
      <c r="N15" s="158">
        <v>1</v>
      </c>
      <c r="O15" s="227">
        <v>1</v>
      </c>
      <c r="P15" s="193" t="s">
        <v>254</v>
      </c>
      <c r="Q15" s="193" t="s">
        <v>255</v>
      </c>
      <c r="R15" s="69"/>
      <c r="S15" s="242">
        <v>1</v>
      </c>
      <c r="T15" s="158">
        <v>1</v>
      </c>
      <c r="U15" s="227">
        <v>1</v>
      </c>
      <c r="V15" s="63" t="s">
        <v>119</v>
      </c>
      <c r="W15" s="70" t="s">
        <v>99</v>
      </c>
      <c r="X15" s="64"/>
    </row>
    <row r="16" spans="1:24" ht="72">
      <c r="A16" s="39" t="s">
        <v>24</v>
      </c>
      <c r="B16" s="211" t="s">
        <v>94</v>
      </c>
      <c r="C16" s="211" t="s">
        <v>101</v>
      </c>
      <c r="D16" s="211" t="s">
        <v>115</v>
      </c>
      <c r="E16" s="36">
        <v>0.05665115164050614</v>
      </c>
      <c r="F16" s="211">
        <v>2</v>
      </c>
      <c r="G16" s="211" t="s">
        <v>110</v>
      </c>
      <c r="H16" s="210">
        <v>0.012456825638881687</v>
      </c>
      <c r="I16" s="92" t="s">
        <v>344</v>
      </c>
      <c r="J16" s="211">
        <v>296040</v>
      </c>
      <c r="K16" s="799" t="s">
        <v>61</v>
      </c>
      <c r="L16" s="735">
        <v>0.03</v>
      </c>
      <c r="M16" s="735">
        <v>0.02</v>
      </c>
      <c r="N16" s="745">
        <v>0.04</v>
      </c>
      <c r="O16" s="738">
        <f>4.4/5</f>
        <v>0.8800000000000001</v>
      </c>
      <c r="P16" s="66" t="s">
        <v>353</v>
      </c>
      <c r="Q16" s="66" t="s">
        <v>345</v>
      </c>
      <c r="R16" s="242">
        <v>1</v>
      </c>
      <c r="S16" s="69"/>
      <c r="T16" s="170">
        <v>1</v>
      </c>
      <c r="U16" s="148">
        <v>1</v>
      </c>
      <c r="V16" s="71" t="s">
        <v>120</v>
      </c>
      <c r="W16" s="72" t="s">
        <v>121</v>
      </c>
      <c r="X16" s="66" t="s">
        <v>647</v>
      </c>
    </row>
    <row r="17" spans="1:24" ht="72">
      <c r="A17" s="39" t="s">
        <v>24</v>
      </c>
      <c r="B17" s="211" t="s">
        <v>94</v>
      </c>
      <c r="C17" s="211" t="s">
        <v>101</v>
      </c>
      <c r="D17" s="211" t="s">
        <v>115</v>
      </c>
      <c r="E17" s="36">
        <v>0.05665115164050614</v>
      </c>
      <c r="F17" s="211">
        <v>2</v>
      </c>
      <c r="G17" s="211" t="s">
        <v>110</v>
      </c>
      <c r="H17" s="210"/>
      <c r="I17" s="92" t="s">
        <v>344</v>
      </c>
      <c r="J17" s="211">
        <v>296040</v>
      </c>
      <c r="K17" s="800"/>
      <c r="L17" s="736"/>
      <c r="M17" s="736"/>
      <c r="N17" s="802"/>
      <c r="O17" s="739"/>
      <c r="P17" s="66" t="s">
        <v>346</v>
      </c>
      <c r="Q17" s="60" t="s">
        <v>347</v>
      </c>
      <c r="R17" s="242">
        <v>1</v>
      </c>
      <c r="S17" s="69"/>
      <c r="T17" s="170">
        <v>1</v>
      </c>
      <c r="U17" s="148">
        <v>1</v>
      </c>
      <c r="V17" s="71" t="s">
        <v>120</v>
      </c>
      <c r="W17" s="72" t="s">
        <v>121</v>
      </c>
      <c r="X17" s="66" t="s">
        <v>648</v>
      </c>
    </row>
    <row r="18" spans="1:24" ht="180">
      <c r="A18" s="39" t="s">
        <v>24</v>
      </c>
      <c r="B18" s="211" t="s">
        <v>94</v>
      </c>
      <c r="C18" s="211" t="s">
        <v>101</v>
      </c>
      <c r="D18" s="211" t="s">
        <v>115</v>
      </c>
      <c r="E18" s="36">
        <v>0.05665115164050614</v>
      </c>
      <c r="F18" s="211">
        <v>2</v>
      </c>
      <c r="G18" s="211" t="s">
        <v>110</v>
      </c>
      <c r="H18" s="210"/>
      <c r="I18" s="92" t="s">
        <v>344</v>
      </c>
      <c r="J18" s="211">
        <v>296040</v>
      </c>
      <c r="K18" s="800"/>
      <c r="L18" s="736"/>
      <c r="M18" s="736"/>
      <c r="N18" s="802"/>
      <c r="O18" s="739"/>
      <c r="P18" s="66" t="s">
        <v>348</v>
      </c>
      <c r="Q18" s="60" t="s">
        <v>349</v>
      </c>
      <c r="R18" s="242">
        <v>1</v>
      </c>
      <c r="S18" s="69"/>
      <c r="T18" s="149">
        <v>0</v>
      </c>
      <c r="U18" s="148">
        <v>0</v>
      </c>
      <c r="V18" s="71" t="s">
        <v>120</v>
      </c>
      <c r="W18" s="72" t="s">
        <v>121</v>
      </c>
      <c r="X18" s="342" t="s">
        <v>789</v>
      </c>
    </row>
    <row r="19" spans="1:24" ht="72">
      <c r="A19" s="39" t="s">
        <v>24</v>
      </c>
      <c r="B19" s="211" t="s">
        <v>94</v>
      </c>
      <c r="C19" s="211" t="s">
        <v>101</v>
      </c>
      <c r="D19" s="211" t="s">
        <v>115</v>
      </c>
      <c r="E19" s="36">
        <v>0.05665115164050614</v>
      </c>
      <c r="F19" s="211">
        <v>2</v>
      </c>
      <c r="G19" s="211" t="s">
        <v>110</v>
      </c>
      <c r="H19" s="210"/>
      <c r="I19" s="92" t="s">
        <v>344</v>
      </c>
      <c r="J19" s="211">
        <v>296040</v>
      </c>
      <c r="K19" s="801"/>
      <c r="L19" s="737"/>
      <c r="M19" s="737"/>
      <c r="N19" s="750"/>
      <c r="O19" s="740"/>
      <c r="P19" s="66" t="s">
        <v>350</v>
      </c>
      <c r="Q19" s="60" t="s">
        <v>351</v>
      </c>
      <c r="R19" s="242">
        <v>1</v>
      </c>
      <c r="S19" s="69"/>
      <c r="T19" s="149">
        <v>0</v>
      </c>
      <c r="U19" s="148">
        <v>0</v>
      </c>
      <c r="V19" s="71" t="s">
        <v>120</v>
      </c>
      <c r="W19" s="72" t="s">
        <v>121</v>
      </c>
      <c r="X19" s="342" t="s">
        <v>788</v>
      </c>
    </row>
    <row r="20" spans="1:24" ht="120.75" customHeight="1">
      <c r="A20" s="39" t="s">
        <v>24</v>
      </c>
      <c r="B20" s="211" t="s">
        <v>94</v>
      </c>
      <c r="C20" s="211" t="s">
        <v>101</v>
      </c>
      <c r="D20" s="211" t="s">
        <v>561</v>
      </c>
      <c r="E20" s="35"/>
      <c r="F20" s="211">
        <v>3</v>
      </c>
      <c r="G20" s="218" t="s">
        <v>421</v>
      </c>
      <c r="H20" s="210">
        <v>0.016988618806306845</v>
      </c>
      <c r="I20" s="787" t="s">
        <v>366</v>
      </c>
      <c r="J20" s="761">
        <v>296140</v>
      </c>
      <c r="K20" s="741" t="s">
        <v>62</v>
      </c>
      <c r="L20" s="786">
        <v>0.06</v>
      </c>
      <c r="M20" s="786">
        <v>0.07</v>
      </c>
      <c r="N20" s="752">
        <v>0.05</v>
      </c>
      <c r="O20" s="752">
        <v>0.38</v>
      </c>
      <c r="P20" s="73" t="s">
        <v>500</v>
      </c>
      <c r="Q20" s="74" t="s">
        <v>369</v>
      </c>
      <c r="R20" s="34">
        <v>0.5</v>
      </c>
      <c r="S20" s="34">
        <v>0.5</v>
      </c>
      <c r="T20" s="137">
        <v>0.5</v>
      </c>
      <c r="U20" s="137">
        <v>1</v>
      </c>
      <c r="V20" s="75" t="s">
        <v>165</v>
      </c>
      <c r="W20" s="72" t="s">
        <v>122</v>
      </c>
      <c r="X20" s="64"/>
    </row>
    <row r="21" spans="1:24" ht="84.75" customHeight="1">
      <c r="A21" s="39" t="s">
        <v>24</v>
      </c>
      <c r="B21" s="211" t="s">
        <v>94</v>
      </c>
      <c r="C21" s="211" t="s">
        <v>101</v>
      </c>
      <c r="D21" s="211" t="s">
        <v>561</v>
      </c>
      <c r="E21" s="35"/>
      <c r="F21" s="211">
        <v>3</v>
      </c>
      <c r="G21" s="218" t="s">
        <v>421</v>
      </c>
      <c r="H21" s="210">
        <v>0.016988618806306845</v>
      </c>
      <c r="I21" s="787"/>
      <c r="J21" s="761"/>
      <c r="K21" s="741"/>
      <c r="L21" s="786"/>
      <c r="M21" s="786"/>
      <c r="N21" s="753"/>
      <c r="O21" s="753"/>
      <c r="P21" s="73" t="s">
        <v>501</v>
      </c>
      <c r="Q21" s="74" t="s">
        <v>378</v>
      </c>
      <c r="R21" s="34">
        <v>0.5</v>
      </c>
      <c r="S21" s="34">
        <v>0.5</v>
      </c>
      <c r="T21" s="137">
        <v>0.5</v>
      </c>
      <c r="U21" s="137">
        <v>1</v>
      </c>
      <c r="V21" s="75" t="s">
        <v>165</v>
      </c>
      <c r="W21" s="72" t="s">
        <v>122</v>
      </c>
      <c r="X21" s="64"/>
    </row>
    <row r="22" spans="1:24" ht="64.5" customHeight="1">
      <c r="A22" s="39" t="s">
        <v>24</v>
      </c>
      <c r="B22" s="211" t="s">
        <v>94</v>
      </c>
      <c r="C22" s="211" t="s">
        <v>101</v>
      </c>
      <c r="D22" s="211" t="s">
        <v>561</v>
      </c>
      <c r="E22" s="35"/>
      <c r="F22" s="211">
        <v>3</v>
      </c>
      <c r="G22" s="218" t="s">
        <v>421</v>
      </c>
      <c r="H22" s="210">
        <v>0.00199309210222107</v>
      </c>
      <c r="I22" s="787"/>
      <c r="J22" s="761"/>
      <c r="K22" s="741"/>
      <c r="L22" s="786"/>
      <c r="M22" s="786"/>
      <c r="N22" s="753"/>
      <c r="O22" s="753"/>
      <c r="P22" s="73" t="s">
        <v>502</v>
      </c>
      <c r="Q22" s="74" t="s">
        <v>378</v>
      </c>
      <c r="R22" s="34">
        <v>0.5</v>
      </c>
      <c r="S22" s="34">
        <v>0.5</v>
      </c>
      <c r="T22" s="137">
        <v>0.5</v>
      </c>
      <c r="U22" s="137">
        <v>1</v>
      </c>
      <c r="V22" s="75" t="s">
        <v>165</v>
      </c>
      <c r="W22" s="72" t="s">
        <v>122</v>
      </c>
      <c r="X22" s="64"/>
    </row>
    <row r="23" spans="1:24" ht="105" customHeight="1">
      <c r="A23" s="39" t="s">
        <v>24</v>
      </c>
      <c r="B23" s="211" t="s">
        <v>94</v>
      </c>
      <c r="C23" s="211" t="s">
        <v>101</v>
      </c>
      <c r="D23" s="211" t="s">
        <v>561</v>
      </c>
      <c r="E23" s="35"/>
      <c r="F23" s="211">
        <v>3</v>
      </c>
      <c r="G23" s="218" t="s">
        <v>421</v>
      </c>
      <c r="H23" s="210">
        <v>0.00597927630666321</v>
      </c>
      <c r="I23" s="787"/>
      <c r="J23" s="761"/>
      <c r="K23" s="741"/>
      <c r="L23" s="786"/>
      <c r="M23" s="786"/>
      <c r="N23" s="753"/>
      <c r="O23" s="753"/>
      <c r="P23" s="73" t="s">
        <v>503</v>
      </c>
      <c r="Q23" s="74" t="s">
        <v>378</v>
      </c>
      <c r="R23" s="127">
        <v>1</v>
      </c>
      <c r="S23" s="127"/>
      <c r="T23" s="131">
        <v>0</v>
      </c>
      <c r="U23" s="131">
        <v>0</v>
      </c>
      <c r="V23" s="75" t="s">
        <v>165</v>
      </c>
      <c r="W23" s="72" t="s">
        <v>122</v>
      </c>
      <c r="X23" s="64"/>
    </row>
    <row r="24" spans="1:24" ht="44.25" customHeight="1">
      <c r="A24" s="39" t="s">
        <v>24</v>
      </c>
      <c r="B24" s="211" t="s">
        <v>94</v>
      </c>
      <c r="C24" s="211" t="s">
        <v>101</v>
      </c>
      <c r="D24" s="211" t="s">
        <v>561</v>
      </c>
      <c r="E24" s="35"/>
      <c r="F24" s="211">
        <v>3</v>
      </c>
      <c r="G24" s="218" t="s">
        <v>421</v>
      </c>
      <c r="H24" s="210"/>
      <c r="I24" s="787"/>
      <c r="J24" s="761"/>
      <c r="K24" s="741"/>
      <c r="L24" s="786"/>
      <c r="M24" s="786"/>
      <c r="N24" s="753"/>
      <c r="O24" s="753"/>
      <c r="P24" s="76" t="s">
        <v>504</v>
      </c>
      <c r="Q24" s="74" t="s">
        <v>378</v>
      </c>
      <c r="R24" s="127">
        <v>1</v>
      </c>
      <c r="S24" s="127"/>
      <c r="T24" s="131">
        <v>0</v>
      </c>
      <c r="U24" s="131">
        <v>0</v>
      </c>
      <c r="V24" s="75" t="s">
        <v>165</v>
      </c>
      <c r="W24" s="72" t="s">
        <v>122</v>
      </c>
      <c r="X24" s="64"/>
    </row>
    <row r="25" spans="1:24" ht="66" customHeight="1">
      <c r="A25" s="39" t="s">
        <v>24</v>
      </c>
      <c r="B25" s="211" t="s">
        <v>94</v>
      </c>
      <c r="C25" s="211" t="s">
        <v>101</v>
      </c>
      <c r="D25" s="211" t="s">
        <v>561</v>
      </c>
      <c r="E25" s="35"/>
      <c r="F25" s="211">
        <v>3</v>
      </c>
      <c r="G25" s="218" t="s">
        <v>421</v>
      </c>
      <c r="H25" s="766">
        <v>0.003487911178886872</v>
      </c>
      <c r="I25" s="787"/>
      <c r="J25" s="761"/>
      <c r="K25" s="741"/>
      <c r="L25" s="786"/>
      <c r="M25" s="786"/>
      <c r="N25" s="753"/>
      <c r="O25" s="753"/>
      <c r="P25" s="76" t="s">
        <v>505</v>
      </c>
      <c r="Q25" s="74" t="s">
        <v>378</v>
      </c>
      <c r="R25" s="127"/>
      <c r="S25" s="127">
        <v>1</v>
      </c>
      <c r="T25" s="131">
        <v>0</v>
      </c>
      <c r="U25" s="131">
        <v>0</v>
      </c>
      <c r="V25" s="75" t="s">
        <v>165</v>
      </c>
      <c r="W25" s="72" t="s">
        <v>122</v>
      </c>
      <c r="X25" s="64"/>
    </row>
    <row r="26" spans="1:24" ht="71.25" customHeight="1">
      <c r="A26" s="39" t="s">
        <v>24</v>
      </c>
      <c r="B26" s="211" t="s">
        <v>94</v>
      </c>
      <c r="C26" s="211" t="s">
        <v>101</v>
      </c>
      <c r="D26" s="211" t="s">
        <v>561</v>
      </c>
      <c r="E26" s="35"/>
      <c r="F26" s="211">
        <v>3</v>
      </c>
      <c r="G26" s="218" t="s">
        <v>421</v>
      </c>
      <c r="H26" s="766"/>
      <c r="I26" s="787"/>
      <c r="J26" s="761"/>
      <c r="K26" s="741"/>
      <c r="L26" s="786"/>
      <c r="M26" s="786"/>
      <c r="N26" s="753"/>
      <c r="O26" s="753"/>
      <c r="P26" s="76" t="s">
        <v>506</v>
      </c>
      <c r="Q26" s="74" t="s">
        <v>378</v>
      </c>
      <c r="R26" s="127">
        <v>1</v>
      </c>
      <c r="S26" s="127"/>
      <c r="T26" s="131">
        <v>0</v>
      </c>
      <c r="U26" s="131">
        <v>0</v>
      </c>
      <c r="V26" s="75" t="s">
        <v>165</v>
      </c>
      <c r="W26" s="72" t="s">
        <v>122</v>
      </c>
      <c r="X26" s="64"/>
    </row>
    <row r="27" spans="1:24" ht="57.75" customHeight="1">
      <c r="A27" s="39" t="s">
        <v>24</v>
      </c>
      <c r="B27" s="211" t="s">
        <v>94</v>
      </c>
      <c r="C27" s="211" t="s">
        <v>101</v>
      </c>
      <c r="D27" s="211" t="s">
        <v>561</v>
      </c>
      <c r="E27" s="35"/>
      <c r="F27" s="211">
        <v>3</v>
      </c>
      <c r="G27" s="218" t="s">
        <v>421</v>
      </c>
      <c r="H27" s="210">
        <v>0.00797236840888428</v>
      </c>
      <c r="I27" s="787"/>
      <c r="J27" s="761"/>
      <c r="K27" s="741"/>
      <c r="L27" s="786"/>
      <c r="M27" s="786"/>
      <c r="N27" s="753"/>
      <c r="O27" s="753"/>
      <c r="P27" s="76" t="s">
        <v>507</v>
      </c>
      <c r="Q27" s="74" t="s">
        <v>373</v>
      </c>
      <c r="R27" s="127">
        <v>0.5</v>
      </c>
      <c r="S27" s="127">
        <v>0.5</v>
      </c>
      <c r="T27" s="131">
        <v>0.5</v>
      </c>
      <c r="U27" s="131">
        <v>1</v>
      </c>
      <c r="V27" s="75" t="s">
        <v>165</v>
      </c>
      <c r="W27" s="72" t="s">
        <v>122</v>
      </c>
      <c r="X27" s="64"/>
    </row>
    <row r="28" spans="1:24" ht="49.5" customHeight="1">
      <c r="A28" s="39" t="s">
        <v>24</v>
      </c>
      <c r="B28" s="211" t="s">
        <v>94</v>
      </c>
      <c r="C28" s="211" t="s">
        <v>101</v>
      </c>
      <c r="D28" s="211" t="s">
        <v>561</v>
      </c>
      <c r="E28" s="35"/>
      <c r="F28" s="211">
        <v>3</v>
      </c>
      <c r="G28" s="218" t="s">
        <v>421</v>
      </c>
      <c r="H28" s="210">
        <v>0.012456825638881687</v>
      </c>
      <c r="I28" s="787"/>
      <c r="J28" s="761"/>
      <c r="K28" s="741"/>
      <c r="L28" s="786"/>
      <c r="M28" s="786"/>
      <c r="N28" s="753"/>
      <c r="O28" s="753"/>
      <c r="P28" s="76" t="s">
        <v>508</v>
      </c>
      <c r="Q28" s="74" t="s">
        <v>376</v>
      </c>
      <c r="R28" s="127">
        <v>0.5</v>
      </c>
      <c r="S28" s="127">
        <v>0.5</v>
      </c>
      <c r="T28" s="131">
        <v>0.25</v>
      </c>
      <c r="U28" s="131">
        <v>0.5</v>
      </c>
      <c r="V28" s="75" t="s">
        <v>165</v>
      </c>
      <c r="W28" s="72" t="s">
        <v>122</v>
      </c>
      <c r="X28" s="64"/>
    </row>
    <row r="29" spans="1:24" ht="42" customHeight="1">
      <c r="A29" s="39" t="s">
        <v>24</v>
      </c>
      <c r="B29" s="211" t="s">
        <v>94</v>
      </c>
      <c r="C29" s="211" t="s">
        <v>101</v>
      </c>
      <c r="D29" s="211" t="s">
        <v>561</v>
      </c>
      <c r="E29" s="35"/>
      <c r="F29" s="211">
        <v>3</v>
      </c>
      <c r="G29" s="218" t="s">
        <v>421</v>
      </c>
      <c r="H29" s="210"/>
      <c r="I29" s="787"/>
      <c r="J29" s="761"/>
      <c r="K29" s="741"/>
      <c r="L29" s="786"/>
      <c r="M29" s="786"/>
      <c r="N29" s="753"/>
      <c r="O29" s="753"/>
      <c r="P29" s="76" t="s">
        <v>509</v>
      </c>
      <c r="Q29" s="74" t="s">
        <v>378</v>
      </c>
      <c r="R29" s="127">
        <v>1</v>
      </c>
      <c r="S29" s="127"/>
      <c r="T29" s="131">
        <v>0</v>
      </c>
      <c r="U29" s="131">
        <v>0</v>
      </c>
      <c r="V29" s="75" t="s">
        <v>165</v>
      </c>
      <c r="W29" s="72" t="s">
        <v>122</v>
      </c>
      <c r="X29" s="64"/>
    </row>
    <row r="30" spans="1:24" ht="72">
      <c r="A30" s="39" t="s">
        <v>24</v>
      </c>
      <c r="B30" s="211" t="s">
        <v>94</v>
      </c>
      <c r="C30" s="211" t="s">
        <v>101</v>
      </c>
      <c r="D30" s="211" t="s">
        <v>561</v>
      </c>
      <c r="E30" s="35"/>
      <c r="F30" s="211">
        <v>3</v>
      </c>
      <c r="G30" s="218" t="s">
        <v>421</v>
      </c>
      <c r="H30" s="210"/>
      <c r="I30" s="787"/>
      <c r="J30" s="761"/>
      <c r="K30" s="741"/>
      <c r="L30" s="786"/>
      <c r="M30" s="786"/>
      <c r="N30" s="753"/>
      <c r="O30" s="753"/>
      <c r="P30" s="76" t="s">
        <v>510</v>
      </c>
      <c r="Q30" s="74" t="s">
        <v>371</v>
      </c>
      <c r="R30" s="127">
        <v>0.5</v>
      </c>
      <c r="S30" s="127">
        <v>0.5</v>
      </c>
      <c r="T30" s="131">
        <v>0</v>
      </c>
      <c r="U30" s="131">
        <v>0</v>
      </c>
      <c r="V30" s="75" t="s">
        <v>165</v>
      </c>
      <c r="W30" s="72" t="s">
        <v>122</v>
      </c>
      <c r="X30" s="64"/>
    </row>
    <row r="31" spans="1:24" ht="72">
      <c r="A31" s="39" t="s">
        <v>24</v>
      </c>
      <c r="B31" s="211" t="s">
        <v>94</v>
      </c>
      <c r="C31" s="211" t="s">
        <v>101</v>
      </c>
      <c r="D31" s="211" t="s">
        <v>561</v>
      </c>
      <c r="E31" s="35"/>
      <c r="F31" s="211">
        <v>3</v>
      </c>
      <c r="G31" s="218" t="s">
        <v>421</v>
      </c>
      <c r="H31" s="210"/>
      <c r="I31" s="787"/>
      <c r="J31" s="761"/>
      <c r="K31" s="741"/>
      <c r="L31" s="786"/>
      <c r="M31" s="786"/>
      <c r="N31" s="753"/>
      <c r="O31" s="753"/>
      <c r="P31" s="76" t="s">
        <v>511</v>
      </c>
      <c r="Q31" s="74" t="s">
        <v>371</v>
      </c>
      <c r="R31" s="127">
        <v>1</v>
      </c>
      <c r="S31" s="127"/>
      <c r="T31" s="131">
        <v>0.5</v>
      </c>
      <c r="U31" s="131">
        <v>0.5</v>
      </c>
      <c r="V31" s="75" t="s">
        <v>165</v>
      </c>
      <c r="W31" s="72" t="s">
        <v>122</v>
      </c>
      <c r="X31" s="64"/>
    </row>
    <row r="32" spans="1:24" ht="72">
      <c r="A32" s="39" t="s">
        <v>24</v>
      </c>
      <c r="B32" s="211" t="s">
        <v>94</v>
      </c>
      <c r="C32" s="211" t="s">
        <v>101</v>
      </c>
      <c r="D32" s="211" t="s">
        <v>561</v>
      </c>
      <c r="E32" s="35"/>
      <c r="F32" s="211">
        <v>3</v>
      </c>
      <c r="G32" s="218" t="s">
        <v>421</v>
      </c>
      <c r="H32" s="210"/>
      <c r="I32" s="787"/>
      <c r="J32" s="761"/>
      <c r="K32" s="741"/>
      <c r="L32" s="786"/>
      <c r="M32" s="786"/>
      <c r="N32" s="753"/>
      <c r="O32" s="753"/>
      <c r="P32" s="76" t="s">
        <v>512</v>
      </c>
      <c r="Q32" s="74" t="s">
        <v>371</v>
      </c>
      <c r="R32" s="127"/>
      <c r="S32" s="127">
        <v>1</v>
      </c>
      <c r="T32" s="131">
        <v>0</v>
      </c>
      <c r="U32" s="131">
        <v>0</v>
      </c>
      <c r="V32" s="75" t="s">
        <v>165</v>
      </c>
      <c r="W32" s="72" t="s">
        <v>122</v>
      </c>
      <c r="X32" s="64"/>
    </row>
    <row r="33" spans="1:24" ht="72">
      <c r="A33" s="39" t="s">
        <v>24</v>
      </c>
      <c r="B33" s="211" t="s">
        <v>94</v>
      </c>
      <c r="C33" s="211" t="s">
        <v>101</v>
      </c>
      <c r="D33" s="211" t="s">
        <v>561</v>
      </c>
      <c r="E33" s="35"/>
      <c r="F33" s="211">
        <v>3</v>
      </c>
      <c r="G33" s="218" t="s">
        <v>421</v>
      </c>
      <c r="H33" s="210">
        <v>0.016988618806306845</v>
      </c>
      <c r="I33" s="787"/>
      <c r="J33" s="761"/>
      <c r="K33" s="741"/>
      <c r="L33" s="786"/>
      <c r="M33" s="786"/>
      <c r="N33" s="753"/>
      <c r="O33" s="753"/>
      <c r="P33" s="76" t="s">
        <v>513</v>
      </c>
      <c r="Q33" s="74" t="s">
        <v>371</v>
      </c>
      <c r="R33" s="127"/>
      <c r="S33" s="127">
        <v>1</v>
      </c>
      <c r="T33" s="131">
        <v>0</v>
      </c>
      <c r="U33" s="131">
        <v>0</v>
      </c>
      <c r="V33" s="75" t="s">
        <v>165</v>
      </c>
      <c r="W33" s="72" t="s">
        <v>122</v>
      </c>
      <c r="X33" s="64"/>
    </row>
    <row r="34" spans="1:24" ht="72">
      <c r="A34" s="39" t="s">
        <v>24</v>
      </c>
      <c r="B34" s="211" t="s">
        <v>94</v>
      </c>
      <c r="C34" s="211" t="s">
        <v>101</v>
      </c>
      <c r="D34" s="211" t="s">
        <v>561</v>
      </c>
      <c r="E34" s="35"/>
      <c r="F34" s="211">
        <v>3</v>
      </c>
      <c r="G34" s="218" t="s">
        <v>421</v>
      </c>
      <c r="H34" s="210">
        <v>0.016988618806306845</v>
      </c>
      <c r="I34" s="787"/>
      <c r="J34" s="761"/>
      <c r="K34" s="741"/>
      <c r="L34" s="786"/>
      <c r="M34" s="786"/>
      <c r="N34" s="753"/>
      <c r="O34" s="753"/>
      <c r="P34" s="76" t="s">
        <v>514</v>
      </c>
      <c r="Q34" s="74" t="s">
        <v>378</v>
      </c>
      <c r="R34" s="127"/>
      <c r="S34" s="127">
        <v>1</v>
      </c>
      <c r="T34" s="131">
        <v>0</v>
      </c>
      <c r="U34" s="131">
        <v>0</v>
      </c>
      <c r="V34" s="75" t="s">
        <v>165</v>
      </c>
      <c r="W34" s="72" t="s">
        <v>122</v>
      </c>
      <c r="X34" s="64"/>
    </row>
    <row r="35" spans="1:24" ht="72">
      <c r="A35" s="39" t="s">
        <v>24</v>
      </c>
      <c r="B35" s="211" t="s">
        <v>94</v>
      </c>
      <c r="C35" s="211" t="s">
        <v>101</v>
      </c>
      <c r="D35" s="211" t="s">
        <v>561</v>
      </c>
      <c r="E35" s="35"/>
      <c r="F35" s="211">
        <v>3</v>
      </c>
      <c r="G35" s="218" t="s">
        <v>421</v>
      </c>
      <c r="H35" s="210">
        <v>0.0169886188063068</v>
      </c>
      <c r="I35" s="787"/>
      <c r="J35" s="761"/>
      <c r="K35" s="741"/>
      <c r="L35" s="786"/>
      <c r="M35" s="786"/>
      <c r="N35" s="753"/>
      <c r="O35" s="753"/>
      <c r="P35" s="76" t="s">
        <v>515</v>
      </c>
      <c r="Q35" s="74" t="s">
        <v>516</v>
      </c>
      <c r="R35" s="127">
        <v>1</v>
      </c>
      <c r="S35" s="127"/>
      <c r="T35" s="131">
        <v>0</v>
      </c>
      <c r="U35" s="131">
        <v>0</v>
      </c>
      <c r="V35" s="75" t="s">
        <v>165</v>
      </c>
      <c r="W35" s="72" t="s">
        <v>122</v>
      </c>
      <c r="X35" s="64"/>
    </row>
    <row r="36" spans="1:24" ht="72">
      <c r="A36" s="39" t="s">
        <v>24</v>
      </c>
      <c r="B36" s="211" t="s">
        <v>94</v>
      </c>
      <c r="C36" s="211" t="s">
        <v>101</v>
      </c>
      <c r="D36" s="211" t="s">
        <v>561</v>
      </c>
      <c r="E36" s="35"/>
      <c r="F36" s="211">
        <v>3</v>
      </c>
      <c r="G36" s="218" t="s">
        <v>421</v>
      </c>
      <c r="H36" s="210">
        <v>0.0169886188063068</v>
      </c>
      <c r="I36" s="787"/>
      <c r="J36" s="761"/>
      <c r="K36" s="741"/>
      <c r="L36" s="786"/>
      <c r="M36" s="786"/>
      <c r="N36" s="753"/>
      <c r="O36" s="753"/>
      <c r="P36" s="76" t="s">
        <v>517</v>
      </c>
      <c r="Q36" s="74" t="s">
        <v>378</v>
      </c>
      <c r="R36" s="127">
        <v>1</v>
      </c>
      <c r="S36" s="127"/>
      <c r="T36" s="131">
        <v>0</v>
      </c>
      <c r="U36" s="131">
        <v>0</v>
      </c>
      <c r="V36" s="75" t="s">
        <v>165</v>
      </c>
      <c r="W36" s="72" t="s">
        <v>122</v>
      </c>
      <c r="X36" s="64"/>
    </row>
    <row r="37" spans="1:24" ht="72">
      <c r="A37" s="39" t="s">
        <v>24</v>
      </c>
      <c r="B37" s="211" t="s">
        <v>94</v>
      </c>
      <c r="C37" s="211" t="s">
        <v>101</v>
      </c>
      <c r="D37" s="211" t="s">
        <v>561</v>
      </c>
      <c r="E37" s="35"/>
      <c r="F37" s="211">
        <v>3</v>
      </c>
      <c r="G37" s="218" t="s">
        <v>421</v>
      </c>
      <c r="H37" s="210">
        <v>0.0169886188063068</v>
      </c>
      <c r="I37" s="787"/>
      <c r="J37" s="761"/>
      <c r="K37" s="741"/>
      <c r="L37" s="786"/>
      <c r="M37" s="786"/>
      <c r="N37" s="753"/>
      <c r="O37" s="753"/>
      <c r="P37" s="76" t="s">
        <v>518</v>
      </c>
      <c r="Q37" s="74"/>
      <c r="R37" s="127">
        <v>0.5</v>
      </c>
      <c r="S37" s="127">
        <v>0.5</v>
      </c>
      <c r="T37" s="131">
        <v>0</v>
      </c>
      <c r="U37" s="131">
        <v>0</v>
      </c>
      <c r="V37" s="75" t="s">
        <v>165</v>
      </c>
      <c r="W37" s="72" t="s">
        <v>122</v>
      </c>
      <c r="X37" s="64"/>
    </row>
    <row r="38" spans="1:24" ht="72">
      <c r="A38" s="39" t="s">
        <v>24</v>
      </c>
      <c r="B38" s="211" t="s">
        <v>94</v>
      </c>
      <c r="C38" s="211" t="s">
        <v>101</v>
      </c>
      <c r="D38" s="211" t="s">
        <v>561</v>
      </c>
      <c r="E38" s="35"/>
      <c r="F38" s="211">
        <v>3</v>
      </c>
      <c r="G38" s="218" t="s">
        <v>421</v>
      </c>
      <c r="H38" s="210">
        <v>0.0169886188063068</v>
      </c>
      <c r="I38" s="787"/>
      <c r="J38" s="761"/>
      <c r="K38" s="741"/>
      <c r="L38" s="786"/>
      <c r="M38" s="786"/>
      <c r="N38" s="753"/>
      <c r="O38" s="753"/>
      <c r="P38" s="73" t="s">
        <v>519</v>
      </c>
      <c r="Q38" s="74"/>
      <c r="R38" s="127">
        <v>0.5</v>
      </c>
      <c r="S38" s="127">
        <v>0.5</v>
      </c>
      <c r="T38" s="131">
        <v>0</v>
      </c>
      <c r="U38" s="131">
        <v>0</v>
      </c>
      <c r="V38" s="75" t="s">
        <v>165</v>
      </c>
      <c r="W38" s="72" t="s">
        <v>122</v>
      </c>
      <c r="X38" s="64"/>
    </row>
    <row r="39" spans="1:24" ht="72">
      <c r="A39" s="39" t="s">
        <v>24</v>
      </c>
      <c r="B39" s="211" t="s">
        <v>94</v>
      </c>
      <c r="C39" s="211" t="s">
        <v>101</v>
      </c>
      <c r="D39" s="211" t="s">
        <v>561</v>
      </c>
      <c r="E39" s="35"/>
      <c r="F39" s="211">
        <v>3</v>
      </c>
      <c r="G39" s="218" t="s">
        <v>421</v>
      </c>
      <c r="H39" s="210">
        <v>0.0169886188063068</v>
      </c>
      <c r="I39" s="787"/>
      <c r="J39" s="761"/>
      <c r="K39" s="741"/>
      <c r="L39" s="786"/>
      <c r="M39" s="786"/>
      <c r="N39" s="753"/>
      <c r="O39" s="753"/>
      <c r="P39" s="76" t="s">
        <v>520</v>
      </c>
      <c r="Q39" s="74"/>
      <c r="R39" s="127"/>
      <c r="S39" s="127">
        <v>1</v>
      </c>
      <c r="T39" s="131">
        <v>0</v>
      </c>
      <c r="U39" s="131">
        <v>0</v>
      </c>
      <c r="V39" s="75" t="s">
        <v>165</v>
      </c>
      <c r="W39" s="72" t="s">
        <v>122</v>
      </c>
      <c r="X39" s="64"/>
    </row>
    <row r="40" spans="1:24" ht="72">
      <c r="A40" s="39" t="s">
        <v>24</v>
      </c>
      <c r="B40" s="211" t="s">
        <v>94</v>
      </c>
      <c r="C40" s="211" t="s">
        <v>101</v>
      </c>
      <c r="D40" s="211" t="s">
        <v>561</v>
      </c>
      <c r="E40" s="35"/>
      <c r="F40" s="211">
        <v>3</v>
      </c>
      <c r="G40" s="218" t="s">
        <v>421</v>
      </c>
      <c r="H40" s="210">
        <v>0.0169886188063068</v>
      </c>
      <c r="I40" s="787"/>
      <c r="J40" s="761"/>
      <c r="K40" s="741"/>
      <c r="L40" s="786"/>
      <c r="M40" s="786"/>
      <c r="N40" s="754"/>
      <c r="O40" s="754"/>
      <c r="P40" s="76" t="s">
        <v>406</v>
      </c>
      <c r="Q40" s="74" t="s">
        <v>407</v>
      </c>
      <c r="R40" s="127">
        <v>1</v>
      </c>
      <c r="S40" s="127"/>
      <c r="T40" s="131">
        <v>1</v>
      </c>
      <c r="U40" s="131">
        <v>1</v>
      </c>
      <c r="V40" s="75" t="s">
        <v>165</v>
      </c>
      <c r="W40" s="72" t="s">
        <v>122</v>
      </c>
      <c r="X40" s="64"/>
    </row>
    <row r="41" spans="1:24" ht="108">
      <c r="A41" s="39" t="s">
        <v>24</v>
      </c>
      <c r="B41" s="211" t="s">
        <v>94</v>
      </c>
      <c r="C41" s="211" t="s">
        <v>101</v>
      </c>
      <c r="D41" s="769" t="s">
        <v>102</v>
      </c>
      <c r="E41" s="759">
        <v>0.6373463784400369</v>
      </c>
      <c r="F41" s="741">
        <v>2</v>
      </c>
      <c r="G41" s="94" t="s">
        <v>103</v>
      </c>
      <c r="H41" s="210"/>
      <c r="I41" s="212" t="s">
        <v>329</v>
      </c>
      <c r="J41" s="212">
        <v>296055</v>
      </c>
      <c r="K41" s="741" t="s">
        <v>157</v>
      </c>
      <c r="L41" s="741"/>
      <c r="M41" s="747">
        <v>1</v>
      </c>
      <c r="N41" s="749">
        <v>0</v>
      </c>
      <c r="O41" s="745">
        <v>0</v>
      </c>
      <c r="P41" s="66" t="s">
        <v>330</v>
      </c>
      <c r="Q41" s="66" t="s">
        <v>330</v>
      </c>
      <c r="R41" s="60">
        <v>1</v>
      </c>
      <c r="S41" s="60">
        <v>0</v>
      </c>
      <c r="T41" s="163">
        <v>0</v>
      </c>
      <c r="U41" s="162">
        <v>0</v>
      </c>
      <c r="V41" s="63" t="s">
        <v>104</v>
      </c>
      <c r="W41" s="63" t="s">
        <v>105</v>
      </c>
      <c r="X41" s="66" t="s">
        <v>655</v>
      </c>
    </row>
    <row r="42" spans="1:24" ht="108">
      <c r="A42" s="39" t="s">
        <v>24</v>
      </c>
      <c r="B42" s="211" t="s">
        <v>94</v>
      </c>
      <c r="C42" s="211" t="s">
        <v>101</v>
      </c>
      <c r="D42" s="769"/>
      <c r="E42" s="759"/>
      <c r="F42" s="741"/>
      <c r="G42" s="94" t="s">
        <v>103</v>
      </c>
      <c r="H42" s="210"/>
      <c r="I42" s="212" t="s">
        <v>329</v>
      </c>
      <c r="J42" s="212">
        <v>296055</v>
      </c>
      <c r="K42" s="741"/>
      <c r="L42" s="741"/>
      <c r="M42" s="748"/>
      <c r="N42" s="571"/>
      <c r="O42" s="571"/>
      <c r="P42" s="66" t="s">
        <v>331</v>
      </c>
      <c r="Q42" s="66" t="s">
        <v>331</v>
      </c>
      <c r="R42" s="60">
        <v>0</v>
      </c>
      <c r="S42" s="60">
        <v>1</v>
      </c>
      <c r="T42" s="163">
        <v>0</v>
      </c>
      <c r="U42" s="162">
        <v>0</v>
      </c>
      <c r="V42" s="63" t="s">
        <v>104</v>
      </c>
      <c r="W42" s="63" t="s">
        <v>105</v>
      </c>
      <c r="X42" s="66" t="s">
        <v>656</v>
      </c>
    </row>
    <row r="43" spans="1:24" ht="108">
      <c r="A43" s="39" t="s">
        <v>24</v>
      </c>
      <c r="B43" s="211" t="s">
        <v>94</v>
      </c>
      <c r="C43" s="211" t="s">
        <v>101</v>
      </c>
      <c r="D43" s="769"/>
      <c r="E43" s="759"/>
      <c r="F43" s="741"/>
      <c r="G43" s="94" t="s">
        <v>103</v>
      </c>
      <c r="H43" s="210"/>
      <c r="I43" s="212" t="s">
        <v>329</v>
      </c>
      <c r="J43" s="212">
        <v>296055</v>
      </c>
      <c r="K43" s="741"/>
      <c r="L43" s="741"/>
      <c r="M43" s="748"/>
      <c r="N43" s="571"/>
      <c r="O43" s="571"/>
      <c r="P43" s="66" t="s">
        <v>332</v>
      </c>
      <c r="Q43" s="66" t="s">
        <v>333</v>
      </c>
      <c r="R43" s="60">
        <v>0</v>
      </c>
      <c r="S43" s="60">
        <v>1</v>
      </c>
      <c r="T43" s="175">
        <v>0</v>
      </c>
      <c r="U43" s="161">
        <v>0</v>
      </c>
      <c r="V43" s="63" t="s">
        <v>104</v>
      </c>
      <c r="W43" s="63" t="s">
        <v>105</v>
      </c>
      <c r="X43" s="66" t="s">
        <v>657</v>
      </c>
    </row>
    <row r="44" spans="1:24" ht="108">
      <c r="A44" s="39" t="s">
        <v>24</v>
      </c>
      <c r="B44" s="211" t="s">
        <v>94</v>
      </c>
      <c r="C44" s="211" t="s">
        <v>101</v>
      </c>
      <c r="D44" s="769"/>
      <c r="E44" s="759"/>
      <c r="F44" s="741"/>
      <c r="G44" s="94" t="s">
        <v>103</v>
      </c>
      <c r="H44" s="210"/>
      <c r="I44" s="212" t="s">
        <v>329</v>
      </c>
      <c r="J44" s="212">
        <v>296055</v>
      </c>
      <c r="K44" s="741"/>
      <c r="L44" s="741"/>
      <c r="M44" s="748"/>
      <c r="N44" s="571"/>
      <c r="O44" s="571"/>
      <c r="P44" s="66" t="s">
        <v>334</v>
      </c>
      <c r="Q44" s="66" t="s">
        <v>335</v>
      </c>
      <c r="R44" s="60">
        <v>0</v>
      </c>
      <c r="S44" s="60">
        <v>1</v>
      </c>
      <c r="T44" s="175">
        <v>0</v>
      </c>
      <c r="U44" s="161">
        <v>0</v>
      </c>
      <c r="V44" s="63" t="s">
        <v>104</v>
      </c>
      <c r="W44" s="63" t="s">
        <v>105</v>
      </c>
      <c r="X44" s="66" t="s">
        <v>658</v>
      </c>
    </row>
    <row r="45" spans="1:24" ht="108">
      <c r="A45" s="39" t="s">
        <v>24</v>
      </c>
      <c r="B45" s="211" t="s">
        <v>94</v>
      </c>
      <c r="C45" s="211" t="s">
        <v>101</v>
      </c>
      <c r="D45" s="769"/>
      <c r="E45" s="759"/>
      <c r="F45" s="741"/>
      <c r="G45" s="94" t="s">
        <v>103</v>
      </c>
      <c r="H45" s="210"/>
      <c r="I45" s="212" t="s">
        <v>329</v>
      </c>
      <c r="J45" s="212">
        <v>296055</v>
      </c>
      <c r="K45" s="741"/>
      <c r="L45" s="741"/>
      <c r="M45" s="748"/>
      <c r="N45" s="571"/>
      <c r="O45" s="571"/>
      <c r="P45" s="66" t="s">
        <v>336</v>
      </c>
      <c r="Q45" s="66" t="s">
        <v>337</v>
      </c>
      <c r="R45" s="60">
        <v>1</v>
      </c>
      <c r="S45" s="60">
        <v>0</v>
      </c>
      <c r="T45" s="176">
        <v>1</v>
      </c>
      <c r="U45" s="162">
        <v>1</v>
      </c>
      <c r="V45" s="63" t="s">
        <v>104</v>
      </c>
      <c r="W45" s="63" t="s">
        <v>105</v>
      </c>
      <c r="X45" s="66" t="s">
        <v>659</v>
      </c>
    </row>
    <row r="46" spans="1:24" ht="108">
      <c r="A46" s="39" t="s">
        <v>24</v>
      </c>
      <c r="B46" s="211" t="s">
        <v>94</v>
      </c>
      <c r="C46" s="211" t="s">
        <v>101</v>
      </c>
      <c r="D46" s="769"/>
      <c r="E46" s="759"/>
      <c r="F46" s="741"/>
      <c r="G46" s="94" t="s">
        <v>103</v>
      </c>
      <c r="H46" s="210"/>
      <c r="I46" s="212" t="s">
        <v>329</v>
      </c>
      <c r="J46" s="212">
        <v>296055</v>
      </c>
      <c r="K46" s="741"/>
      <c r="L46" s="741"/>
      <c r="M46" s="748"/>
      <c r="N46" s="571"/>
      <c r="O46" s="571"/>
      <c r="P46" s="66" t="s">
        <v>338</v>
      </c>
      <c r="Q46" s="66" t="s">
        <v>339</v>
      </c>
      <c r="R46" s="60">
        <v>1</v>
      </c>
      <c r="S46" s="60">
        <v>0</v>
      </c>
      <c r="T46" s="177">
        <v>0</v>
      </c>
      <c r="U46" s="162">
        <v>0</v>
      </c>
      <c r="V46" s="63" t="s">
        <v>104</v>
      </c>
      <c r="W46" s="63" t="s">
        <v>105</v>
      </c>
      <c r="X46" s="66" t="s">
        <v>657</v>
      </c>
    </row>
    <row r="47" spans="1:24" ht="108">
      <c r="A47" s="39" t="s">
        <v>24</v>
      </c>
      <c r="B47" s="211" t="s">
        <v>94</v>
      </c>
      <c r="C47" s="211" t="s">
        <v>101</v>
      </c>
      <c r="D47" s="769"/>
      <c r="E47" s="759"/>
      <c r="F47" s="741"/>
      <c r="G47" s="94" t="s">
        <v>103</v>
      </c>
      <c r="H47" s="210"/>
      <c r="I47" s="212" t="s">
        <v>329</v>
      </c>
      <c r="J47" s="212">
        <v>296055</v>
      </c>
      <c r="K47" s="741"/>
      <c r="L47" s="741"/>
      <c r="M47" s="748"/>
      <c r="N47" s="571"/>
      <c r="O47" s="571"/>
      <c r="P47" s="66" t="s">
        <v>340</v>
      </c>
      <c r="Q47" s="66" t="s">
        <v>341</v>
      </c>
      <c r="R47" s="60">
        <v>1</v>
      </c>
      <c r="S47" s="60">
        <v>0</v>
      </c>
      <c r="T47" s="177">
        <v>0</v>
      </c>
      <c r="U47" s="162">
        <v>0</v>
      </c>
      <c r="V47" s="63" t="s">
        <v>104</v>
      </c>
      <c r="W47" s="63" t="s">
        <v>105</v>
      </c>
      <c r="X47" s="66" t="s">
        <v>660</v>
      </c>
    </row>
    <row r="48" spans="1:24" ht="108">
      <c r="A48" s="39" t="s">
        <v>24</v>
      </c>
      <c r="B48" s="211" t="s">
        <v>94</v>
      </c>
      <c r="C48" s="211" t="s">
        <v>101</v>
      </c>
      <c r="D48" s="769"/>
      <c r="E48" s="759"/>
      <c r="F48" s="741"/>
      <c r="G48" s="94" t="s">
        <v>103</v>
      </c>
      <c r="H48" s="210"/>
      <c r="I48" s="212" t="s">
        <v>329</v>
      </c>
      <c r="J48" s="212">
        <v>296055</v>
      </c>
      <c r="K48" s="741"/>
      <c r="L48" s="741"/>
      <c r="M48" s="744"/>
      <c r="N48" s="746"/>
      <c r="O48" s="746"/>
      <c r="P48" s="66" t="s">
        <v>342</v>
      </c>
      <c r="Q48" s="66" t="s">
        <v>343</v>
      </c>
      <c r="R48" s="60">
        <v>0</v>
      </c>
      <c r="S48" s="60">
        <v>1</v>
      </c>
      <c r="T48" s="175">
        <v>1</v>
      </c>
      <c r="U48" s="162">
        <v>1</v>
      </c>
      <c r="V48" s="63" t="s">
        <v>104</v>
      </c>
      <c r="W48" s="63" t="s">
        <v>105</v>
      </c>
      <c r="X48" s="66" t="s">
        <v>661</v>
      </c>
    </row>
    <row r="49" spans="1:24" ht="216" customHeight="1">
      <c r="A49" s="39" t="s">
        <v>24</v>
      </c>
      <c r="B49" s="211" t="s">
        <v>162</v>
      </c>
      <c r="C49" s="211" t="s">
        <v>101</v>
      </c>
      <c r="D49" s="769"/>
      <c r="E49" s="741"/>
      <c r="F49" s="741"/>
      <c r="G49" s="94" t="s">
        <v>103</v>
      </c>
      <c r="H49" s="210"/>
      <c r="I49" s="212" t="s">
        <v>354</v>
      </c>
      <c r="J49" s="211">
        <v>296034</v>
      </c>
      <c r="K49" s="741" t="s">
        <v>63</v>
      </c>
      <c r="L49" s="747"/>
      <c r="M49" s="743">
        <v>0.16</v>
      </c>
      <c r="N49" s="745">
        <v>0.25</v>
      </c>
      <c r="O49" s="745">
        <v>1</v>
      </c>
      <c r="P49" s="66" t="s">
        <v>650</v>
      </c>
      <c r="Q49" s="172" t="s">
        <v>355</v>
      </c>
      <c r="R49" s="69"/>
      <c r="S49" s="242">
        <v>1</v>
      </c>
      <c r="T49" s="168">
        <v>1</v>
      </c>
      <c r="U49" s="148">
        <v>1</v>
      </c>
      <c r="V49" s="71" t="s">
        <v>120</v>
      </c>
      <c r="W49" s="72" t="s">
        <v>121</v>
      </c>
      <c r="X49" s="789" t="s">
        <v>649</v>
      </c>
    </row>
    <row r="50" spans="1:24" ht="108">
      <c r="A50" s="39" t="s">
        <v>24</v>
      </c>
      <c r="B50" s="211" t="s">
        <v>162</v>
      </c>
      <c r="C50" s="211" t="s">
        <v>101</v>
      </c>
      <c r="D50" s="769"/>
      <c r="E50" s="741"/>
      <c r="F50" s="741"/>
      <c r="G50" s="94" t="s">
        <v>103</v>
      </c>
      <c r="H50" s="210"/>
      <c r="I50" s="212" t="s">
        <v>354</v>
      </c>
      <c r="J50" s="211">
        <v>296034</v>
      </c>
      <c r="K50" s="741"/>
      <c r="L50" s="744"/>
      <c r="M50" s="751"/>
      <c r="N50" s="750"/>
      <c r="O50" s="750"/>
      <c r="P50" s="66" t="s">
        <v>356</v>
      </c>
      <c r="Q50" s="66" t="s">
        <v>357</v>
      </c>
      <c r="R50" s="69"/>
      <c r="S50" s="242">
        <v>1</v>
      </c>
      <c r="T50" s="168">
        <v>0</v>
      </c>
      <c r="U50" s="148">
        <v>0</v>
      </c>
      <c r="V50" s="71" t="s">
        <v>120</v>
      </c>
      <c r="W50" s="72" t="s">
        <v>121</v>
      </c>
      <c r="X50" s="790"/>
    </row>
    <row r="51" spans="1:24" ht="204">
      <c r="A51" s="39" t="s">
        <v>24</v>
      </c>
      <c r="B51" s="211" t="s">
        <v>162</v>
      </c>
      <c r="C51" s="211" t="s">
        <v>101</v>
      </c>
      <c r="D51" s="769"/>
      <c r="E51" s="741"/>
      <c r="F51" s="741"/>
      <c r="G51" s="94" t="s">
        <v>103</v>
      </c>
      <c r="H51" s="766"/>
      <c r="I51" s="212" t="s">
        <v>354</v>
      </c>
      <c r="J51" s="211">
        <v>296034</v>
      </c>
      <c r="K51" s="767" t="s">
        <v>64</v>
      </c>
      <c r="L51" s="767"/>
      <c r="M51" s="823">
        <v>0.16</v>
      </c>
      <c r="N51" s="745">
        <v>0.33</v>
      </c>
      <c r="O51" s="745">
        <v>1</v>
      </c>
      <c r="P51" s="66" t="s">
        <v>651</v>
      </c>
      <c r="Q51" s="77" t="s">
        <v>359</v>
      </c>
      <c r="R51" s="69"/>
      <c r="S51" s="242">
        <v>1</v>
      </c>
      <c r="T51" s="173">
        <v>1</v>
      </c>
      <c r="U51" s="148">
        <v>1</v>
      </c>
      <c r="V51" s="71" t="s">
        <v>120</v>
      </c>
      <c r="W51" s="72" t="s">
        <v>121</v>
      </c>
      <c r="X51" s="77" t="s">
        <v>653</v>
      </c>
    </row>
    <row r="52" spans="1:24" ht="108">
      <c r="A52" s="39" t="s">
        <v>24</v>
      </c>
      <c r="B52" s="211" t="s">
        <v>162</v>
      </c>
      <c r="C52" s="211" t="s">
        <v>101</v>
      </c>
      <c r="D52" s="769"/>
      <c r="E52" s="741"/>
      <c r="F52" s="741"/>
      <c r="G52" s="94"/>
      <c r="H52" s="766"/>
      <c r="I52" s="212" t="s">
        <v>354</v>
      </c>
      <c r="J52" s="211">
        <v>296034</v>
      </c>
      <c r="K52" s="767"/>
      <c r="L52" s="767"/>
      <c r="M52" s="823"/>
      <c r="N52" s="750"/>
      <c r="O52" s="750"/>
      <c r="P52" s="172" t="s">
        <v>652</v>
      </c>
      <c r="Q52" s="78" t="s">
        <v>361</v>
      </c>
      <c r="R52" s="69"/>
      <c r="S52" s="242">
        <v>1</v>
      </c>
      <c r="T52" s="149">
        <v>1</v>
      </c>
      <c r="U52" s="148">
        <v>1</v>
      </c>
      <c r="V52" s="71" t="s">
        <v>120</v>
      </c>
      <c r="W52" s="72" t="s">
        <v>121</v>
      </c>
      <c r="X52" s="64"/>
    </row>
    <row r="53" spans="1:24" ht="120">
      <c r="A53" s="39" t="s">
        <v>24</v>
      </c>
      <c r="B53" s="211" t="s">
        <v>162</v>
      </c>
      <c r="C53" s="211" t="s">
        <v>101</v>
      </c>
      <c r="D53" s="769"/>
      <c r="E53" s="741"/>
      <c r="F53" s="741"/>
      <c r="G53" s="94" t="s">
        <v>103</v>
      </c>
      <c r="H53" s="766"/>
      <c r="I53" s="212" t="s">
        <v>354</v>
      </c>
      <c r="J53" s="211">
        <v>296034</v>
      </c>
      <c r="K53" s="767" t="s">
        <v>65</v>
      </c>
      <c r="L53" s="768"/>
      <c r="M53" s="823">
        <v>0.16</v>
      </c>
      <c r="N53" s="745">
        <v>0.33</v>
      </c>
      <c r="O53" s="745">
        <v>1</v>
      </c>
      <c r="P53" s="66" t="s">
        <v>358</v>
      </c>
      <c r="Q53" s="77" t="s">
        <v>359</v>
      </c>
      <c r="R53" s="69"/>
      <c r="S53" s="242">
        <v>1</v>
      </c>
      <c r="T53" s="149">
        <v>1</v>
      </c>
      <c r="U53" s="148">
        <v>1</v>
      </c>
      <c r="V53" s="71" t="s">
        <v>120</v>
      </c>
      <c r="W53" s="72" t="s">
        <v>121</v>
      </c>
      <c r="X53" s="64"/>
    </row>
    <row r="54" spans="1:24" ht="108">
      <c r="A54" s="39" t="s">
        <v>24</v>
      </c>
      <c r="B54" s="211" t="s">
        <v>162</v>
      </c>
      <c r="C54" s="211" t="s">
        <v>101</v>
      </c>
      <c r="D54" s="769"/>
      <c r="E54" s="741"/>
      <c r="F54" s="741"/>
      <c r="G54" s="94"/>
      <c r="H54" s="210"/>
      <c r="I54" s="212" t="s">
        <v>354</v>
      </c>
      <c r="J54" s="211">
        <v>296034</v>
      </c>
      <c r="K54" s="767"/>
      <c r="L54" s="768"/>
      <c r="M54" s="823"/>
      <c r="N54" s="750"/>
      <c r="O54" s="750"/>
      <c r="P54" s="66" t="s">
        <v>360</v>
      </c>
      <c r="Q54" s="78" t="s">
        <v>361</v>
      </c>
      <c r="R54" s="69"/>
      <c r="S54" s="242">
        <v>1</v>
      </c>
      <c r="T54" s="168">
        <v>1</v>
      </c>
      <c r="U54" s="148">
        <v>1</v>
      </c>
      <c r="V54" s="71" t="s">
        <v>120</v>
      </c>
      <c r="W54" s="72" t="s">
        <v>121</v>
      </c>
      <c r="X54" s="64"/>
    </row>
    <row r="55" spans="1:24" ht="108">
      <c r="A55" s="39" t="s">
        <v>24</v>
      </c>
      <c r="B55" s="211" t="s">
        <v>94</v>
      </c>
      <c r="C55" s="211" t="s">
        <v>101</v>
      </c>
      <c r="D55" s="769"/>
      <c r="E55" s="741"/>
      <c r="F55" s="741"/>
      <c r="G55" s="94" t="s">
        <v>103</v>
      </c>
      <c r="H55" s="210"/>
      <c r="I55" s="211" t="s">
        <v>258</v>
      </c>
      <c r="J55" s="211">
        <v>296054</v>
      </c>
      <c r="K55" s="732" t="s">
        <v>155</v>
      </c>
      <c r="L55" s="747">
        <v>5</v>
      </c>
      <c r="M55" s="747">
        <v>5</v>
      </c>
      <c r="N55" s="749">
        <v>10</v>
      </c>
      <c r="O55" s="738">
        <v>1</v>
      </c>
      <c r="P55" s="193" t="s">
        <v>256</v>
      </c>
      <c r="Q55" s="193" t="s">
        <v>257</v>
      </c>
      <c r="R55" s="242">
        <v>10</v>
      </c>
      <c r="S55" s="242">
        <v>10</v>
      </c>
      <c r="T55" s="149">
        <v>10</v>
      </c>
      <c r="U55" s="227">
        <v>1</v>
      </c>
      <c r="V55" s="44" t="s">
        <v>119</v>
      </c>
      <c r="W55" s="72" t="s">
        <v>99</v>
      </c>
      <c r="X55" s="64"/>
    </row>
    <row r="56" spans="1:24" ht="108">
      <c r="A56" s="39" t="s">
        <v>24</v>
      </c>
      <c r="B56" s="211" t="s">
        <v>94</v>
      </c>
      <c r="C56" s="211" t="s">
        <v>101</v>
      </c>
      <c r="D56" s="769"/>
      <c r="E56" s="741"/>
      <c r="F56" s="741"/>
      <c r="G56" s="94" t="s">
        <v>103</v>
      </c>
      <c r="H56" s="210"/>
      <c r="I56" s="211" t="s">
        <v>258</v>
      </c>
      <c r="J56" s="212"/>
      <c r="K56" s="734"/>
      <c r="L56" s="744"/>
      <c r="M56" s="744"/>
      <c r="N56" s="746"/>
      <c r="O56" s="740"/>
      <c r="P56" s="193" t="s">
        <v>592</v>
      </c>
      <c r="Q56" s="193" t="s">
        <v>593</v>
      </c>
      <c r="R56" s="242">
        <v>1</v>
      </c>
      <c r="S56" s="242">
        <v>1</v>
      </c>
      <c r="T56" s="168">
        <v>1</v>
      </c>
      <c r="U56" s="227">
        <v>1</v>
      </c>
      <c r="V56" s="44" t="s">
        <v>119</v>
      </c>
      <c r="W56" s="72" t="s">
        <v>99</v>
      </c>
      <c r="X56" s="64"/>
    </row>
    <row r="57" spans="1:24" ht="120">
      <c r="A57" s="39" t="s">
        <v>24</v>
      </c>
      <c r="B57" s="211" t="s">
        <v>94</v>
      </c>
      <c r="C57" s="211" t="s">
        <v>101</v>
      </c>
      <c r="D57" s="769"/>
      <c r="E57" s="741"/>
      <c r="F57" s="741"/>
      <c r="G57" s="94" t="s">
        <v>103</v>
      </c>
      <c r="H57" s="210"/>
      <c r="I57" s="211" t="s">
        <v>594</v>
      </c>
      <c r="J57" s="212">
        <v>296096</v>
      </c>
      <c r="K57" s="211" t="s">
        <v>595</v>
      </c>
      <c r="L57" s="215"/>
      <c r="M57" s="215">
        <v>1</v>
      </c>
      <c r="N57" s="149">
        <v>1</v>
      </c>
      <c r="O57" s="227">
        <v>1</v>
      </c>
      <c r="P57" s="193" t="s">
        <v>596</v>
      </c>
      <c r="Q57" s="193" t="s">
        <v>257</v>
      </c>
      <c r="R57" s="69"/>
      <c r="S57" s="242">
        <v>1</v>
      </c>
      <c r="T57" s="168">
        <v>1</v>
      </c>
      <c r="U57" s="227">
        <v>1</v>
      </c>
      <c r="V57" s="44" t="s">
        <v>119</v>
      </c>
      <c r="W57" s="72" t="s">
        <v>99</v>
      </c>
      <c r="X57" s="64"/>
    </row>
    <row r="58" spans="1:24" ht="156">
      <c r="A58" s="39" t="s">
        <v>24</v>
      </c>
      <c r="B58" s="211" t="s">
        <v>94</v>
      </c>
      <c r="C58" s="211" t="s">
        <v>101</v>
      </c>
      <c r="D58" s="769"/>
      <c r="E58" s="741"/>
      <c r="F58" s="741"/>
      <c r="G58" s="94" t="s">
        <v>103</v>
      </c>
      <c r="H58" s="210"/>
      <c r="I58" s="211" t="s">
        <v>259</v>
      </c>
      <c r="J58" s="211">
        <v>296115</v>
      </c>
      <c r="K58" s="211" t="s">
        <v>67</v>
      </c>
      <c r="L58" s="226">
        <v>1</v>
      </c>
      <c r="M58" s="226"/>
      <c r="N58" s="168">
        <v>0</v>
      </c>
      <c r="O58" s="227">
        <v>0</v>
      </c>
      <c r="P58" s="193" t="s">
        <v>260</v>
      </c>
      <c r="Q58" s="193" t="s">
        <v>261</v>
      </c>
      <c r="R58" s="242">
        <v>1</v>
      </c>
      <c r="S58" s="242"/>
      <c r="T58" s="168">
        <v>0</v>
      </c>
      <c r="U58" s="227">
        <v>0</v>
      </c>
      <c r="V58" s="44" t="s">
        <v>119</v>
      </c>
      <c r="W58" s="72" t="s">
        <v>99</v>
      </c>
      <c r="X58" s="64"/>
    </row>
    <row r="59" spans="1:24" ht="288">
      <c r="A59" s="39" t="s">
        <v>24</v>
      </c>
      <c r="B59" s="211" t="s">
        <v>94</v>
      </c>
      <c r="C59" s="211" t="s">
        <v>101</v>
      </c>
      <c r="D59" s="769"/>
      <c r="E59" s="741"/>
      <c r="F59" s="741"/>
      <c r="G59" s="94" t="s">
        <v>103</v>
      </c>
      <c r="H59" s="210"/>
      <c r="I59" s="211" t="s">
        <v>259</v>
      </c>
      <c r="J59" s="211">
        <v>296115</v>
      </c>
      <c r="K59" s="211" t="s">
        <v>68</v>
      </c>
      <c r="L59" s="214">
        <v>0.5</v>
      </c>
      <c r="M59" s="214">
        <v>0.5</v>
      </c>
      <c r="N59" s="148">
        <v>1</v>
      </c>
      <c r="O59" s="148">
        <v>1</v>
      </c>
      <c r="P59" s="60" t="s">
        <v>262</v>
      </c>
      <c r="Q59" s="60" t="s">
        <v>263</v>
      </c>
      <c r="R59" s="242"/>
      <c r="S59" s="65">
        <v>1</v>
      </c>
      <c r="T59" s="227">
        <v>0.6</v>
      </c>
      <c r="U59" s="227">
        <v>0.6</v>
      </c>
      <c r="V59" s="44" t="s">
        <v>119</v>
      </c>
      <c r="W59" s="72" t="s">
        <v>99</v>
      </c>
      <c r="X59" s="64"/>
    </row>
    <row r="60" spans="1:24" ht="120">
      <c r="A60" s="39" t="s">
        <v>24</v>
      </c>
      <c r="B60" s="211" t="s">
        <v>94</v>
      </c>
      <c r="C60" s="211" t="s">
        <v>101</v>
      </c>
      <c r="D60" s="769"/>
      <c r="E60" s="741"/>
      <c r="F60" s="741"/>
      <c r="G60" s="94" t="s">
        <v>103</v>
      </c>
      <c r="H60" s="210"/>
      <c r="I60" s="212" t="s">
        <v>264</v>
      </c>
      <c r="J60" s="211">
        <v>296098</v>
      </c>
      <c r="K60" s="41" t="s">
        <v>69</v>
      </c>
      <c r="L60" s="214">
        <v>1</v>
      </c>
      <c r="M60" s="215"/>
      <c r="N60" s="148">
        <v>0.6</v>
      </c>
      <c r="O60" s="148">
        <v>0.6</v>
      </c>
      <c r="P60" s="60" t="s">
        <v>265</v>
      </c>
      <c r="Q60" s="60" t="s">
        <v>266</v>
      </c>
      <c r="R60" s="242">
        <v>1</v>
      </c>
      <c r="S60" s="242"/>
      <c r="T60" s="168">
        <v>1</v>
      </c>
      <c r="U60" s="148">
        <v>1</v>
      </c>
      <c r="V60" s="44" t="s">
        <v>119</v>
      </c>
      <c r="W60" s="72" t="s">
        <v>99</v>
      </c>
      <c r="X60" s="64"/>
    </row>
    <row r="61" spans="1:24" ht="108">
      <c r="A61" s="39" t="s">
        <v>24</v>
      </c>
      <c r="B61" s="211" t="s">
        <v>94</v>
      </c>
      <c r="C61" s="211" t="s">
        <v>101</v>
      </c>
      <c r="D61" s="769"/>
      <c r="E61" s="741"/>
      <c r="F61" s="741"/>
      <c r="G61" s="94" t="s">
        <v>103</v>
      </c>
      <c r="H61" s="210"/>
      <c r="I61" s="212" t="s">
        <v>264</v>
      </c>
      <c r="J61" s="211">
        <v>296098</v>
      </c>
      <c r="K61" s="732" t="s">
        <v>70</v>
      </c>
      <c r="L61" s="743">
        <v>0.5</v>
      </c>
      <c r="M61" s="743">
        <v>0.5</v>
      </c>
      <c r="N61" s="745">
        <v>1</v>
      </c>
      <c r="O61" s="745">
        <v>1</v>
      </c>
      <c r="P61" s="60" t="s">
        <v>265</v>
      </c>
      <c r="Q61" s="60" t="s">
        <v>267</v>
      </c>
      <c r="R61" s="242">
        <v>1</v>
      </c>
      <c r="S61" s="242"/>
      <c r="T61" s="170">
        <v>1</v>
      </c>
      <c r="U61" s="148">
        <v>1</v>
      </c>
      <c r="V61" s="44" t="s">
        <v>119</v>
      </c>
      <c r="W61" s="72" t="s">
        <v>99</v>
      </c>
      <c r="X61" s="64"/>
    </row>
    <row r="62" spans="1:24" ht="72">
      <c r="A62" s="39" t="s">
        <v>24</v>
      </c>
      <c r="B62" s="211" t="s">
        <v>94</v>
      </c>
      <c r="C62" s="211" t="s">
        <v>101</v>
      </c>
      <c r="D62" s="769"/>
      <c r="E62" s="741"/>
      <c r="F62" s="741"/>
      <c r="G62" s="94"/>
      <c r="H62" s="210"/>
      <c r="I62" s="212" t="s">
        <v>264</v>
      </c>
      <c r="J62" s="211">
        <v>296098</v>
      </c>
      <c r="K62" s="734"/>
      <c r="L62" s="744"/>
      <c r="M62" s="744"/>
      <c r="N62" s="746"/>
      <c r="O62" s="746"/>
      <c r="P62" s="60" t="s">
        <v>352</v>
      </c>
      <c r="Q62" s="60"/>
      <c r="R62" s="242"/>
      <c r="S62" s="242">
        <v>1</v>
      </c>
      <c r="T62" s="168">
        <v>0</v>
      </c>
      <c r="U62" s="148">
        <v>0</v>
      </c>
      <c r="V62" s="44" t="s">
        <v>119</v>
      </c>
      <c r="W62" s="72" t="s">
        <v>99</v>
      </c>
      <c r="X62" s="64"/>
    </row>
    <row r="63" spans="1:24" ht="132">
      <c r="A63" s="39" t="s">
        <v>24</v>
      </c>
      <c r="B63" s="211" t="s">
        <v>94</v>
      </c>
      <c r="C63" s="211" t="s">
        <v>101</v>
      </c>
      <c r="D63" s="211" t="s">
        <v>106</v>
      </c>
      <c r="E63" s="763">
        <v>0.23053403746885598</v>
      </c>
      <c r="F63" s="211">
        <v>2</v>
      </c>
      <c r="G63" s="211" t="s">
        <v>107</v>
      </c>
      <c r="H63" s="766"/>
      <c r="I63" s="212" t="s">
        <v>268</v>
      </c>
      <c r="J63" s="211">
        <v>296106</v>
      </c>
      <c r="K63" s="211" t="s">
        <v>71</v>
      </c>
      <c r="L63" s="95"/>
      <c r="M63" s="96" t="s">
        <v>269</v>
      </c>
      <c r="N63" s="162">
        <v>0.1</v>
      </c>
      <c r="O63" s="162">
        <v>1</v>
      </c>
      <c r="P63" s="329" t="s">
        <v>270</v>
      </c>
      <c r="Q63" s="79" t="s">
        <v>271</v>
      </c>
      <c r="R63" s="60" t="s">
        <v>272</v>
      </c>
      <c r="S63" s="60" t="s">
        <v>273</v>
      </c>
      <c r="T63" s="175">
        <v>5</v>
      </c>
      <c r="U63" s="162">
        <v>1</v>
      </c>
      <c r="V63" s="44" t="s">
        <v>104</v>
      </c>
      <c r="W63" s="63" t="s">
        <v>105</v>
      </c>
      <c r="X63" s="178" t="s">
        <v>662</v>
      </c>
    </row>
    <row r="64" spans="1:24" ht="156" customHeight="1">
      <c r="A64" s="39" t="s">
        <v>24</v>
      </c>
      <c r="B64" s="211" t="s">
        <v>94</v>
      </c>
      <c r="C64" s="211" t="s">
        <v>101</v>
      </c>
      <c r="D64" s="211" t="s">
        <v>106</v>
      </c>
      <c r="E64" s="764"/>
      <c r="F64" s="211">
        <v>2</v>
      </c>
      <c r="G64" s="211" t="s">
        <v>107</v>
      </c>
      <c r="H64" s="766"/>
      <c r="I64" s="212" t="s">
        <v>268</v>
      </c>
      <c r="J64" s="211">
        <v>296106</v>
      </c>
      <c r="K64" s="741" t="s">
        <v>72</v>
      </c>
      <c r="L64" s="732"/>
      <c r="M64" s="732" t="s">
        <v>274</v>
      </c>
      <c r="N64" s="808">
        <v>4</v>
      </c>
      <c r="O64" s="567">
        <v>1</v>
      </c>
      <c r="P64" s="330" t="s">
        <v>270</v>
      </c>
      <c r="Q64" s="194" t="s">
        <v>271</v>
      </c>
      <c r="R64" s="60" t="s">
        <v>272</v>
      </c>
      <c r="S64" s="60" t="s">
        <v>273</v>
      </c>
      <c r="T64" s="331">
        <v>5</v>
      </c>
      <c r="U64" s="161">
        <v>1</v>
      </c>
      <c r="V64" s="44" t="s">
        <v>104</v>
      </c>
      <c r="W64" s="63" t="s">
        <v>105</v>
      </c>
      <c r="X64" s="64"/>
    </row>
    <row r="65" spans="1:24" ht="192">
      <c r="A65" s="39" t="s">
        <v>24</v>
      </c>
      <c r="B65" s="211" t="s">
        <v>94</v>
      </c>
      <c r="C65" s="211" t="s">
        <v>101</v>
      </c>
      <c r="D65" s="211" t="s">
        <v>106</v>
      </c>
      <c r="E65" s="764"/>
      <c r="F65" s="211"/>
      <c r="G65" s="211"/>
      <c r="H65" s="210"/>
      <c r="I65" s="212" t="s">
        <v>268</v>
      </c>
      <c r="J65" s="211">
        <v>296106</v>
      </c>
      <c r="K65" s="741"/>
      <c r="L65" s="733"/>
      <c r="M65" s="733"/>
      <c r="N65" s="809"/>
      <c r="O65" s="568"/>
      <c r="P65" s="330" t="s">
        <v>275</v>
      </c>
      <c r="Q65" s="60" t="s">
        <v>276</v>
      </c>
      <c r="R65" s="60" t="s">
        <v>277</v>
      </c>
      <c r="S65" s="60" t="s">
        <v>278</v>
      </c>
      <c r="T65" s="175">
        <v>4</v>
      </c>
      <c r="U65" s="162">
        <v>1</v>
      </c>
      <c r="V65" s="44" t="s">
        <v>104</v>
      </c>
      <c r="W65" s="63" t="s">
        <v>105</v>
      </c>
      <c r="X65" s="179" t="s">
        <v>663</v>
      </c>
    </row>
    <row r="66" spans="1:24" ht="96" customHeight="1">
      <c r="A66" s="39"/>
      <c r="B66" s="211"/>
      <c r="C66" s="211"/>
      <c r="D66" s="211" t="s">
        <v>106</v>
      </c>
      <c r="E66" s="764"/>
      <c r="F66" s="211"/>
      <c r="G66" s="211"/>
      <c r="H66" s="210"/>
      <c r="I66" s="212" t="s">
        <v>268</v>
      </c>
      <c r="J66" s="211">
        <v>296106</v>
      </c>
      <c r="K66" s="741"/>
      <c r="L66" s="733"/>
      <c r="M66" s="733"/>
      <c r="N66" s="809"/>
      <c r="O66" s="568"/>
      <c r="P66" s="330" t="s">
        <v>279</v>
      </c>
      <c r="Q66" s="60" t="s">
        <v>280</v>
      </c>
      <c r="R66" s="60" t="s">
        <v>281</v>
      </c>
      <c r="S66" s="60" t="s">
        <v>282</v>
      </c>
      <c r="T66" s="175">
        <v>4</v>
      </c>
      <c r="U66" s="162">
        <v>1</v>
      </c>
      <c r="V66" s="44" t="s">
        <v>104</v>
      </c>
      <c r="W66" s="63" t="s">
        <v>105</v>
      </c>
      <c r="X66" s="180" t="s">
        <v>664</v>
      </c>
    </row>
    <row r="67" spans="1:24" ht="84">
      <c r="A67" s="39" t="s">
        <v>24</v>
      </c>
      <c r="B67" s="211" t="s">
        <v>94</v>
      </c>
      <c r="C67" s="211" t="s">
        <v>101</v>
      </c>
      <c r="D67" s="211" t="s">
        <v>106</v>
      </c>
      <c r="E67" s="764"/>
      <c r="F67" s="211"/>
      <c r="G67" s="211"/>
      <c r="H67" s="210"/>
      <c r="I67" s="212" t="s">
        <v>268</v>
      </c>
      <c r="J67" s="211">
        <v>296106</v>
      </c>
      <c r="K67" s="741"/>
      <c r="L67" s="733"/>
      <c r="M67" s="733"/>
      <c r="N67" s="809"/>
      <c r="O67" s="568"/>
      <c r="P67" s="330" t="s">
        <v>283</v>
      </c>
      <c r="Q67" s="60" t="s">
        <v>280</v>
      </c>
      <c r="R67" s="60" t="s">
        <v>284</v>
      </c>
      <c r="S67" s="60" t="s">
        <v>285</v>
      </c>
      <c r="T67" s="175">
        <v>4</v>
      </c>
      <c r="U67" s="162">
        <v>1</v>
      </c>
      <c r="V67" s="44" t="s">
        <v>104</v>
      </c>
      <c r="W67" s="63" t="s">
        <v>105</v>
      </c>
      <c r="X67" s="181"/>
    </row>
    <row r="68" spans="1:24" ht="84">
      <c r="A68" s="39" t="s">
        <v>24</v>
      </c>
      <c r="B68" s="211" t="s">
        <v>94</v>
      </c>
      <c r="C68" s="211" t="s">
        <v>101</v>
      </c>
      <c r="D68" s="211" t="s">
        <v>106</v>
      </c>
      <c r="E68" s="764"/>
      <c r="F68" s="211"/>
      <c r="G68" s="211"/>
      <c r="H68" s="210"/>
      <c r="I68" s="212" t="s">
        <v>268</v>
      </c>
      <c r="J68" s="211">
        <v>296106</v>
      </c>
      <c r="K68" s="741"/>
      <c r="L68" s="733"/>
      <c r="M68" s="734"/>
      <c r="N68" s="810"/>
      <c r="O68" s="569"/>
      <c r="P68" s="330" t="s">
        <v>286</v>
      </c>
      <c r="Q68" s="60" t="s">
        <v>287</v>
      </c>
      <c r="R68" s="60" t="s">
        <v>288</v>
      </c>
      <c r="S68" s="60" t="s">
        <v>289</v>
      </c>
      <c r="T68" s="175">
        <v>4</v>
      </c>
      <c r="U68" s="162">
        <v>1</v>
      </c>
      <c r="V68" s="44" t="s">
        <v>104</v>
      </c>
      <c r="W68" s="63" t="s">
        <v>105</v>
      </c>
      <c r="X68" s="181"/>
    </row>
    <row r="69" spans="1:24" ht="240" customHeight="1">
      <c r="A69" s="39" t="s">
        <v>24</v>
      </c>
      <c r="B69" s="211" t="s">
        <v>94</v>
      </c>
      <c r="C69" s="211" t="s">
        <v>101</v>
      </c>
      <c r="D69" s="211" t="s">
        <v>106</v>
      </c>
      <c r="E69" s="764"/>
      <c r="F69" s="211">
        <v>2</v>
      </c>
      <c r="G69" s="211" t="s">
        <v>108</v>
      </c>
      <c r="H69" s="210"/>
      <c r="I69" s="212" t="s">
        <v>268</v>
      </c>
      <c r="J69" s="211">
        <v>296106</v>
      </c>
      <c r="K69" s="732" t="s">
        <v>73</v>
      </c>
      <c r="L69" s="733"/>
      <c r="M69" s="813" t="s">
        <v>290</v>
      </c>
      <c r="N69" s="805" t="s">
        <v>665</v>
      </c>
      <c r="O69" s="805" t="s">
        <v>666</v>
      </c>
      <c r="P69" s="332" t="s">
        <v>291</v>
      </c>
      <c r="Q69" s="60" t="s">
        <v>292</v>
      </c>
      <c r="R69" s="194" t="s">
        <v>293</v>
      </c>
      <c r="S69" s="194" t="s">
        <v>294</v>
      </c>
      <c r="T69" s="195">
        <v>1</v>
      </c>
      <c r="U69" s="164" t="s">
        <v>666</v>
      </c>
      <c r="V69" s="44" t="s">
        <v>104</v>
      </c>
      <c r="W69" s="63" t="s">
        <v>105</v>
      </c>
      <c r="X69" s="182" t="s">
        <v>667</v>
      </c>
    </row>
    <row r="70" spans="1:24" ht="84">
      <c r="A70" s="39" t="s">
        <v>24</v>
      </c>
      <c r="B70" s="211" t="s">
        <v>94</v>
      </c>
      <c r="C70" s="211" t="s">
        <v>101</v>
      </c>
      <c r="D70" s="211" t="s">
        <v>106</v>
      </c>
      <c r="E70" s="764"/>
      <c r="F70" s="211"/>
      <c r="G70" s="211"/>
      <c r="H70" s="210"/>
      <c r="I70" s="212" t="s">
        <v>268</v>
      </c>
      <c r="J70" s="211">
        <v>296106</v>
      </c>
      <c r="K70" s="733"/>
      <c r="L70" s="733"/>
      <c r="M70" s="814"/>
      <c r="N70" s="806"/>
      <c r="O70" s="806"/>
      <c r="P70" s="332" t="s">
        <v>295</v>
      </c>
      <c r="Q70" s="60" t="s">
        <v>296</v>
      </c>
      <c r="R70" s="194" t="s">
        <v>297</v>
      </c>
      <c r="S70" s="194" t="s">
        <v>298</v>
      </c>
      <c r="T70" s="131">
        <v>1</v>
      </c>
      <c r="U70" s="164" t="s">
        <v>666</v>
      </c>
      <c r="V70" s="44" t="s">
        <v>104</v>
      </c>
      <c r="W70" s="63" t="s">
        <v>105</v>
      </c>
      <c r="X70" s="333" t="s">
        <v>668</v>
      </c>
    </row>
    <row r="71" spans="1:24" ht="84">
      <c r="A71" s="39" t="s">
        <v>24</v>
      </c>
      <c r="B71" s="211" t="s">
        <v>94</v>
      </c>
      <c r="C71" s="211" t="s">
        <v>101</v>
      </c>
      <c r="D71" s="211" t="s">
        <v>106</v>
      </c>
      <c r="E71" s="764"/>
      <c r="F71" s="211"/>
      <c r="G71" s="211"/>
      <c r="H71" s="210"/>
      <c r="I71" s="212" t="s">
        <v>268</v>
      </c>
      <c r="J71" s="211">
        <v>296106</v>
      </c>
      <c r="K71" s="733"/>
      <c r="L71" s="733"/>
      <c r="M71" s="814"/>
      <c r="N71" s="806"/>
      <c r="O71" s="806"/>
      <c r="P71" s="332" t="s">
        <v>299</v>
      </c>
      <c r="Q71" s="60" t="s">
        <v>300</v>
      </c>
      <c r="R71" s="194" t="s">
        <v>297</v>
      </c>
      <c r="S71" s="194" t="s">
        <v>301</v>
      </c>
      <c r="T71" s="131">
        <v>0.9</v>
      </c>
      <c r="U71" s="164" t="s">
        <v>669</v>
      </c>
      <c r="V71" s="44" t="s">
        <v>104</v>
      </c>
      <c r="W71" s="63" t="s">
        <v>105</v>
      </c>
      <c r="X71" s="184" t="s">
        <v>670</v>
      </c>
    </row>
    <row r="72" spans="1:24" ht="84">
      <c r="A72" s="39" t="s">
        <v>24</v>
      </c>
      <c r="B72" s="211" t="s">
        <v>94</v>
      </c>
      <c r="C72" s="211" t="s">
        <v>101</v>
      </c>
      <c r="D72" s="211" t="s">
        <v>106</v>
      </c>
      <c r="E72" s="764"/>
      <c r="F72" s="211"/>
      <c r="G72" s="211"/>
      <c r="H72" s="210"/>
      <c r="I72" s="212" t="s">
        <v>268</v>
      </c>
      <c r="J72" s="211">
        <v>296106</v>
      </c>
      <c r="K72" s="733"/>
      <c r="L72" s="733"/>
      <c r="M72" s="814"/>
      <c r="N72" s="806"/>
      <c r="O72" s="806"/>
      <c r="P72" s="332" t="s">
        <v>302</v>
      </c>
      <c r="Q72" s="60" t="s">
        <v>303</v>
      </c>
      <c r="R72" s="194" t="s">
        <v>284</v>
      </c>
      <c r="S72" s="194" t="s">
        <v>304</v>
      </c>
      <c r="T72" s="131">
        <v>0.5</v>
      </c>
      <c r="U72" s="185">
        <v>0.5</v>
      </c>
      <c r="V72" s="44" t="s">
        <v>104</v>
      </c>
      <c r="W72" s="63" t="s">
        <v>105</v>
      </c>
      <c r="X72" s="184" t="s">
        <v>671</v>
      </c>
    </row>
    <row r="73" spans="1:24" ht="108">
      <c r="A73" s="39" t="s">
        <v>24</v>
      </c>
      <c r="B73" s="211" t="s">
        <v>94</v>
      </c>
      <c r="C73" s="211" t="s">
        <v>101</v>
      </c>
      <c r="D73" s="211" t="s">
        <v>106</v>
      </c>
      <c r="E73" s="764"/>
      <c r="F73" s="211"/>
      <c r="G73" s="211"/>
      <c r="H73" s="210"/>
      <c r="I73" s="212" t="s">
        <v>268</v>
      </c>
      <c r="J73" s="211">
        <v>296106</v>
      </c>
      <c r="K73" s="733"/>
      <c r="L73" s="733"/>
      <c r="M73" s="814"/>
      <c r="N73" s="806"/>
      <c r="O73" s="806"/>
      <c r="P73" s="332" t="s">
        <v>305</v>
      </c>
      <c r="Q73" s="60" t="s">
        <v>306</v>
      </c>
      <c r="R73" s="60" t="s">
        <v>307</v>
      </c>
      <c r="S73" s="60" t="s">
        <v>307</v>
      </c>
      <c r="T73" s="161">
        <v>1</v>
      </c>
      <c r="U73" s="162">
        <v>1</v>
      </c>
      <c r="V73" s="44" t="s">
        <v>104</v>
      </c>
      <c r="W73" s="63" t="s">
        <v>105</v>
      </c>
      <c r="X73" s="184" t="s">
        <v>787</v>
      </c>
    </row>
    <row r="74" spans="1:24" ht="84">
      <c r="A74" s="39" t="s">
        <v>24</v>
      </c>
      <c r="B74" s="211" t="s">
        <v>94</v>
      </c>
      <c r="C74" s="211" t="s">
        <v>101</v>
      </c>
      <c r="D74" s="211" t="s">
        <v>106</v>
      </c>
      <c r="E74" s="764"/>
      <c r="F74" s="211"/>
      <c r="G74" s="211"/>
      <c r="H74" s="210"/>
      <c r="I74" s="212" t="s">
        <v>268</v>
      </c>
      <c r="J74" s="211">
        <v>296106</v>
      </c>
      <c r="K74" s="733"/>
      <c r="L74" s="733"/>
      <c r="M74" s="814"/>
      <c r="N74" s="806"/>
      <c r="O74" s="806"/>
      <c r="P74" s="332" t="s">
        <v>308</v>
      </c>
      <c r="Q74" s="60" t="s">
        <v>287</v>
      </c>
      <c r="R74" s="60" t="s">
        <v>309</v>
      </c>
      <c r="S74" s="60" t="s">
        <v>310</v>
      </c>
      <c r="T74" s="161">
        <v>1</v>
      </c>
      <c r="U74" s="162">
        <v>1</v>
      </c>
      <c r="V74" s="44" t="s">
        <v>104</v>
      </c>
      <c r="W74" s="63" t="s">
        <v>105</v>
      </c>
      <c r="X74" s="66" t="s">
        <v>672</v>
      </c>
    </row>
    <row r="75" spans="1:24" ht="84">
      <c r="A75" s="39" t="s">
        <v>24</v>
      </c>
      <c r="B75" s="211" t="s">
        <v>94</v>
      </c>
      <c r="C75" s="211" t="s">
        <v>101</v>
      </c>
      <c r="D75" s="211" t="s">
        <v>106</v>
      </c>
      <c r="E75" s="764"/>
      <c r="F75" s="211"/>
      <c r="G75" s="211"/>
      <c r="H75" s="210"/>
      <c r="I75" s="212" t="s">
        <v>268</v>
      </c>
      <c r="J75" s="211">
        <v>296106</v>
      </c>
      <c r="K75" s="733"/>
      <c r="L75" s="733"/>
      <c r="M75" s="814"/>
      <c r="N75" s="806"/>
      <c r="O75" s="806"/>
      <c r="P75" s="332" t="s">
        <v>311</v>
      </c>
      <c r="Q75" s="60" t="s">
        <v>312</v>
      </c>
      <c r="R75" s="60" t="s">
        <v>313</v>
      </c>
      <c r="S75" s="60" t="s">
        <v>313</v>
      </c>
      <c r="T75" s="161">
        <v>1</v>
      </c>
      <c r="U75" s="162">
        <v>1</v>
      </c>
      <c r="V75" s="44" t="s">
        <v>104</v>
      </c>
      <c r="W75" s="63" t="s">
        <v>105</v>
      </c>
      <c r="X75" s="64"/>
    </row>
    <row r="76" spans="1:24" ht="84">
      <c r="A76" s="39" t="s">
        <v>24</v>
      </c>
      <c r="B76" s="211" t="s">
        <v>94</v>
      </c>
      <c r="C76" s="211" t="s">
        <v>101</v>
      </c>
      <c r="D76" s="211" t="s">
        <v>106</v>
      </c>
      <c r="E76" s="764"/>
      <c r="F76" s="211"/>
      <c r="G76" s="211"/>
      <c r="H76" s="210"/>
      <c r="I76" s="212" t="s">
        <v>268</v>
      </c>
      <c r="J76" s="211">
        <v>296106</v>
      </c>
      <c r="K76" s="733"/>
      <c r="L76" s="733"/>
      <c r="M76" s="814"/>
      <c r="N76" s="806"/>
      <c r="O76" s="806"/>
      <c r="P76" s="332" t="s">
        <v>314</v>
      </c>
      <c r="Q76" s="60" t="s">
        <v>315</v>
      </c>
      <c r="R76" s="60" t="s">
        <v>316</v>
      </c>
      <c r="S76" s="60" t="s">
        <v>316</v>
      </c>
      <c r="T76" s="161">
        <v>1</v>
      </c>
      <c r="U76" s="162">
        <v>1</v>
      </c>
      <c r="V76" s="44" t="s">
        <v>104</v>
      </c>
      <c r="W76" s="63" t="s">
        <v>105</v>
      </c>
      <c r="X76" s="64"/>
    </row>
    <row r="77" spans="1:24" ht="84">
      <c r="A77" s="39" t="s">
        <v>24</v>
      </c>
      <c r="B77" s="211" t="s">
        <v>94</v>
      </c>
      <c r="C77" s="211" t="s">
        <v>101</v>
      </c>
      <c r="D77" s="211" t="s">
        <v>106</v>
      </c>
      <c r="E77" s="764"/>
      <c r="F77" s="211"/>
      <c r="G77" s="211"/>
      <c r="H77" s="210"/>
      <c r="I77" s="212" t="s">
        <v>268</v>
      </c>
      <c r="J77" s="211">
        <v>296106</v>
      </c>
      <c r="K77" s="734"/>
      <c r="L77" s="734"/>
      <c r="M77" s="794"/>
      <c r="N77" s="807"/>
      <c r="O77" s="807"/>
      <c r="P77" s="332" t="s">
        <v>317</v>
      </c>
      <c r="Q77" s="60" t="s">
        <v>318</v>
      </c>
      <c r="R77" s="60" t="s">
        <v>319</v>
      </c>
      <c r="S77" s="60" t="s">
        <v>320</v>
      </c>
      <c r="T77" s="161">
        <v>0.9</v>
      </c>
      <c r="U77" s="162">
        <v>0.9</v>
      </c>
      <c r="V77" s="44" t="s">
        <v>104</v>
      </c>
      <c r="W77" s="63" t="s">
        <v>105</v>
      </c>
      <c r="X77" s="183" t="s">
        <v>673</v>
      </c>
    </row>
    <row r="78" spans="1:24" ht="132">
      <c r="A78" s="207" t="s">
        <v>24</v>
      </c>
      <c r="B78" s="201" t="s">
        <v>94</v>
      </c>
      <c r="C78" s="201" t="s">
        <v>101</v>
      </c>
      <c r="D78" s="201" t="s">
        <v>106</v>
      </c>
      <c r="E78" s="764"/>
      <c r="F78" s="201">
        <v>2</v>
      </c>
      <c r="G78" s="201" t="s">
        <v>107</v>
      </c>
      <c r="H78" s="210"/>
      <c r="I78" s="208" t="s">
        <v>268</v>
      </c>
      <c r="J78" s="201">
        <v>296106</v>
      </c>
      <c r="K78" s="201" t="s">
        <v>74</v>
      </c>
      <c r="L78" s="337"/>
      <c r="M78" s="201">
        <v>0</v>
      </c>
      <c r="N78" s="202">
        <v>0</v>
      </c>
      <c r="O78" s="188">
        <v>0</v>
      </c>
      <c r="P78" s="338" t="s">
        <v>321</v>
      </c>
      <c r="Q78" s="250" t="s">
        <v>322</v>
      </c>
      <c r="R78" s="191" t="s">
        <v>323</v>
      </c>
      <c r="S78" s="191" t="s">
        <v>324</v>
      </c>
      <c r="T78" s="188">
        <v>0.5</v>
      </c>
      <c r="U78" s="203">
        <v>0.5</v>
      </c>
      <c r="V78" s="294" t="s">
        <v>104</v>
      </c>
      <c r="W78" s="205" t="s">
        <v>105</v>
      </c>
      <c r="X78" s="295" t="s">
        <v>674</v>
      </c>
    </row>
    <row r="79" spans="1:24" ht="144" customHeight="1">
      <c r="A79" s="793" t="s">
        <v>24</v>
      </c>
      <c r="B79" s="741" t="s">
        <v>162</v>
      </c>
      <c r="C79" s="741" t="s">
        <v>101</v>
      </c>
      <c r="D79" s="741" t="s">
        <v>106</v>
      </c>
      <c r="E79" s="765"/>
      <c r="F79" s="741">
        <v>2</v>
      </c>
      <c r="G79" s="741" t="s">
        <v>107</v>
      </c>
      <c r="H79" s="210"/>
      <c r="I79" s="761" t="s">
        <v>597</v>
      </c>
      <c r="J79" s="741">
        <v>296051</v>
      </c>
      <c r="K79" s="767" t="s">
        <v>66</v>
      </c>
      <c r="L79" s="803"/>
      <c r="M79" s="821">
        <v>0</v>
      </c>
      <c r="N79" s="824">
        <v>0</v>
      </c>
      <c r="O79" s="788">
        <v>0</v>
      </c>
      <c r="P79" s="330" t="s">
        <v>325</v>
      </c>
      <c r="Q79" s="250" t="s">
        <v>326</v>
      </c>
      <c r="R79" s="250" t="s">
        <v>327</v>
      </c>
      <c r="S79" s="250" t="s">
        <v>328</v>
      </c>
      <c r="T79" s="131">
        <v>0.01</v>
      </c>
      <c r="U79" s="174">
        <v>1</v>
      </c>
      <c r="V79" s="795" t="s">
        <v>166</v>
      </c>
      <c r="W79" s="797" t="s">
        <v>167</v>
      </c>
      <c r="X79" s="791"/>
    </row>
    <row r="80" spans="1:24" ht="51" customHeight="1">
      <c r="A80" s="794"/>
      <c r="B80" s="734"/>
      <c r="C80" s="734"/>
      <c r="D80" s="734"/>
      <c r="E80" s="216"/>
      <c r="F80" s="734"/>
      <c r="G80" s="734"/>
      <c r="H80" s="210"/>
      <c r="I80" s="785"/>
      <c r="J80" s="734"/>
      <c r="K80" s="801"/>
      <c r="L80" s="804"/>
      <c r="M80" s="822"/>
      <c r="N80" s="825"/>
      <c r="O80" s="536"/>
      <c r="P80" s="334" t="s">
        <v>654</v>
      </c>
      <c r="Q80" s="250"/>
      <c r="R80" s="335">
        <v>1</v>
      </c>
      <c r="S80" s="335">
        <v>1</v>
      </c>
      <c r="T80" s="296">
        <v>0.98</v>
      </c>
      <c r="U80" s="204">
        <v>1</v>
      </c>
      <c r="V80" s="796"/>
      <c r="W80" s="798"/>
      <c r="X80" s="792"/>
    </row>
    <row r="81" spans="1:24" ht="192">
      <c r="A81" s="39" t="s">
        <v>24</v>
      </c>
      <c r="B81" s="211" t="s">
        <v>94</v>
      </c>
      <c r="C81" s="217" t="s">
        <v>101</v>
      </c>
      <c r="D81" s="211" t="s">
        <v>123</v>
      </c>
      <c r="E81" s="213">
        <v>0.0709316565529201</v>
      </c>
      <c r="F81" s="211" t="s">
        <v>124</v>
      </c>
      <c r="G81" s="211" t="s">
        <v>125</v>
      </c>
      <c r="H81" s="210"/>
      <c r="I81" s="212" t="s">
        <v>230</v>
      </c>
      <c r="J81" s="212">
        <v>296050</v>
      </c>
      <c r="K81" s="211" t="s">
        <v>75</v>
      </c>
      <c r="L81" s="226">
        <v>0.51</v>
      </c>
      <c r="M81" s="226">
        <v>0.49</v>
      </c>
      <c r="N81" s="227">
        <v>1</v>
      </c>
      <c r="O81" s="227">
        <v>1</v>
      </c>
      <c r="P81" s="193" t="s">
        <v>228</v>
      </c>
      <c r="Q81" s="81" t="s">
        <v>229</v>
      </c>
      <c r="R81" s="242">
        <v>309</v>
      </c>
      <c r="S81" s="242">
        <v>300</v>
      </c>
      <c r="T81" s="227">
        <v>6.09</v>
      </c>
      <c r="U81" s="148">
        <v>1</v>
      </c>
      <c r="V81" s="80" t="s">
        <v>126</v>
      </c>
      <c r="W81" s="80" t="s">
        <v>127</v>
      </c>
      <c r="X81" s="66" t="s">
        <v>644</v>
      </c>
    </row>
    <row r="82" spans="1:24" ht="96">
      <c r="A82" s="39" t="s">
        <v>24</v>
      </c>
      <c r="B82" s="211" t="s">
        <v>94</v>
      </c>
      <c r="C82" s="42"/>
      <c r="D82" s="35"/>
      <c r="E82" s="35"/>
      <c r="F82" s="35"/>
      <c r="G82" s="211" t="s">
        <v>125</v>
      </c>
      <c r="H82" s="210"/>
      <c r="I82" s="212" t="s">
        <v>230</v>
      </c>
      <c r="J82" s="212">
        <v>296050</v>
      </c>
      <c r="K82" s="211" t="s">
        <v>76</v>
      </c>
      <c r="L82" s="215">
        <v>58</v>
      </c>
      <c r="M82" s="215">
        <v>58</v>
      </c>
      <c r="N82" s="149">
        <v>113</v>
      </c>
      <c r="O82" s="148">
        <v>0.97</v>
      </c>
      <c r="P82" s="193" t="s">
        <v>231</v>
      </c>
      <c r="Q82" s="81" t="s">
        <v>232</v>
      </c>
      <c r="R82" s="242">
        <v>58</v>
      </c>
      <c r="S82" s="242">
        <v>58</v>
      </c>
      <c r="T82" s="168">
        <v>113</v>
      </c>
      <c r="U82" s="148">
        <v>0.97</v>
      </c>
      <c r="V82" s="80" t="s">
        <v>128</v>
      </c>
      <c r="W82" s="82" t="s">
        <v>129</v>
      </c>
      <c r="X82" s="66" t="s">
        <v>645</v>
      </c>
    </row>
    <row r="83" spans="1:24" ht="120">
      <c r="A83" s="39" t="s">
        <v>24</v>
      </c>
      <c r="B83" s="211" t="s">
        <v>94</v>
      </c>
      <c r="C83" s="42"/>
      <c r="D83" s="35"/>
      <c r="E83" s="35"/>
      <c r="F83" s="35"/>
      <c r="G83" s="211" t="s">
        <v>132</v>
      </c>
      <c r="H83" s="210"/>
      <c r="I83" s="212" t="s">
        <v>230</v>
      </c>
      <c r="J83" s="212">
        <v>296050</v>
      </c>
      <c r="K83" s="211" t="s">
        <v>77</v>
      </c>
      <c r="L83" s="214">
        <v>0.54</v>
      </c>
      <c r="M83" s="214">
        <v>0.45</v>
      </c>
      <c r="N83" s="148">
        <v>1</v>
      </c>
      <c r="O83" s="148">
        <v>1</v>
      </c>
      <c r="P83" s="81" t="s">
        <v>233</v>
      </c>
      <c r="Q83" s="81" t="s">
        <v>234</v>
      </c>
      <c r="R83" s="242">
        <v>233</v>
      </c>
      <c r="S83" s="242">
        <v>200</v>
      </c>
      <c r="T83" s="168">
        <v>433</v>
      </c>
      <c r="U83" s="148">
        <v>1</v>
      </c>
      <c r="V83" s="44" t="s">
        <v>130</v>
      </c>
      <c r="W83" s="72" t="s">
        <v>131</v>
      </c>
      <c r="X83" s="171" t="s">
        <v>646</v>
      </c>
    </row>
    <row r="84" spans="1:24" ht="36.75" customHeight="1">
      <c r="A84" s="39" t="s">
        <v>24</v>
      </c>
      <c r="B84" s="211" t="s">
        <v>94</v>
      </c>
      <c r="C84" s="217">
        <v>31</v>
      </c>
      <c r="D84" s="211" t="s">
        <v>561</v>
      </c>
      <c r="E84" s="211"/>
      <c r="F84" s="211">
        <v>3</v>
      </c>
      <c r="G84" s="760" t="s">
        <v>421</v>
      </c>
      <c r="H84" s="210"/>
      <c r="I84" s="760" t="s">
        <v>366</v>
      </c>
      <c r="J84" s="761">
        <v>296140</v>
      </c>
      <c r="K84" s="741" t="s">
        <v>78</v>
      </c>
      <c r="L84" s="762">
        <v>104</v>
      </c>
      <c r="M84" s="762">
        <v>104</v>
      </c>
      <c r="N84" s="756">
        <v>104</v>
      </c>
      <c r="O84" s="752">
        <v>1</v>
      </c>
      <c r="P84" s="234" t="s">
        <v>521</v>
      </c>
      <c r="Q84" s="83" t="s">
        <v>373</v>
      </c>
      <c r="R84" s="127">
        <v>0.25</v>
      </c>
      <c r="S84" s="127">
        <v>0.75</v>
      </c>
      <c r="T84" s="131">
        <v>0.75</v>
      </c>
      <c r="U84" s="131">
        <v>1</v>
      </c>
      <c r="V84" s="48" t="s">
        <v>559</v>
      </c>
      <c r="W84" s="48" t="s">
        <v>560</v>
      </c>
      <c r="X84" s="64"/>
    </row>
    <row r="85" spans="1:24" ht="52.5" customHeight="1">
      <c r="A85" s="39" t="s">
        <v>24</v>
      </c>
      <c r="B85" s="211" t="s">
        <v>94</v>
      </c>
      <c r="C85" s="217">
        <v>31</v>
      </c>
      <c r="D85" s="211" t="s">
        <v>561</v>
      </c>
      <c r="E85" s="211"/>
      <c r="F85" s="211">
        <v>3</v>
      </c>
      <c r="G85" s="760"/>
      <c r="H85" s="210"/>
      <c r="I85" s="760"/>
      <c r="J85" s="761"/>
      <c r="K85" s="741"/>
      <c r="L85" s="762"/>
      <c r="M85" s="762"/>
      <c r="N85" s="757"/>
      <c r="O85" s="753"/>
      <c r="P85" s="234" t="s">
        <v>522</v>
      </c>
      <c r="Q85" s="83" t="s">
        <v>373</v>
      </c>
      <c r="R85" s="127">
        <v>0.25</v>
      </c>
      <c r="S85" s="127">
        <v>0.75</v>
      </c>
      <c r="T85" s="131">
        <v>0.75</v>
      </c>
      <c r="U85" s="131">
        <v>1</v>
      </c>
      <c r="V85" s="48" t="s">
        <v>559</v>
      </c>
      <c r="W85" s="48" t="s">
        <v>560</v>
      </c>
      <c r="X85" s="64"/>
    </row>
    <row r="86" spans="1:24" ht="52.5" customHeight="1">
      <c r="A86" s="39" t="s">
        <v>24</v>
      </c>
      <c r="B86" s="211" t="s">
        <v>94</v>
      </c>
      <c r="C86" s="217">
        <v>31</v>
      </c>
      <c r="D86" s="211" t="s">
        <v>561</v>
      </c>
      <c r="E86" s="211"/>
      <c r="F86" s="211">
        <v>3</v>
      </c>
      <c r="G86" s="760"/>
      <c r="H86" s="210"/>
      <c r="I86" s="760"/>
      <c r="J86" s="761"/>
      <c r="K86" s="741"/>
      <c r="L86" s="762"/>
      <c r="M86" s="762"/>
      <c r="N86" s="757"/>
      <c r="O86" s="753"/>
      <c r="P86" s="234" t="s">
        <v>523</v>
      </c>
      <c r="Q86" s="83" t="s">
        <v>373</v>
      </c>
      <c r="R86" s="127"/>
      <c r="S86" s="127">
        <v>1</v>
      </c>
      <c r="T86" s="131">
        <v>0.86</v>
      </c>
      <c r="U86" s="131">
        <v>0.86</v>
      </c>
      <c r="V86" s="48" t="s">
        <v>559</v>
      </c>
      <c r="W86" s="48" t="s">
        <v>560</v>
      </c>
      <c r="X86" s="64"/>
    </row>
    <row r="87" spans="1:24" ht="57.75" customHeight="1">
      <c r="A87" s="39" t="s">
        <v>24</v>
      </c>
      <c r="B87" s="211" t="s">
        <v>94</v>
      </c>
      <c r="C87" s="217">
        <v>31</v>
      </c>
      <c r="D87" s="211" t="s">
        <v>561</v>
      </c>
      <c r="E87" s="211"/>
      <c r="F87" s="211">
        <v>3</v>
      </c>
      <c r="G87" s="760"/>
      <c r="H87" s="210"/>
      <c r="I87" s="760"/>
      <c r="J87" s="761"/>
      <c r="K87" s="741"/>
      <c r="L87" s="762"/>
      <c r="M87" s="762"/>
      <c r="N87" s="757"/>
      <c r="O87" s="753"/>
      <c r="P87" s="235" t="s">
        <v>632</v>
      </c>
      <c r="Q87" s="83" t="s">
        <v>524</v>
      </c>
      <c r="R87" s="127"/>
      <c r="S87" s="127">
        <v>1</v>
      </c>
      <c r="T87" s="131">
        <v>0</v>
      </c>
      <c r="U87" s="131">
        <v>0</v>
      </c>
      <c r="V87" s="48" t="s">
        <v>559</v>
      </c>
      <c r="W87" s="48" t="s">
        <v>560</v>
      </c>
      <c r="X87" s="64"/>
    </row>
    <row r="88" spans="1:24" ht="44.25" customHeight="1">
      <c r="A88" s="39" t="s">
        <v>24</v>
      </c>
      <c r="B88" s="211" t="s">
        <v>94</v>
      </c>
      <c r="C88" s="217">
        <v>31</v>
      </c>
      <c r="D88" s="211" t="s">
        <v>561</v>
      </c>
      <c r="E88" s="211"/>
      <c r="F88" s="211">
        <v>3</v>
      </c>
      <c r="G88" s="760"/>
      <c r="H88" s="210"/>
      <c r="I88" s="760"/>
      <c r="J88" s="761"/>
      <c r="K88" s="741"/>
      <c r="L88" s="762"/>
      <c r="M88" s="762"/>
      <c r="N88" s="757"/>
      <c r="O88" s="753"/>
      <c r="P88" s="235" t="s">
        <v>633</v>
      </c>
      <c r="Q88" s="83" t="s">
        <v>378</v>
      </c>
      <c r="R88" s="127">
        <v>1</v>
      </c>
      <c r="S88" s="127"/>
      <c r="T88" s="131">
        <v>1</v>
      </c>
      <c r="U88" s="131">
        <v>1</v>
      </c>
      <c r="V88" s="48" t="s">
        <v>559</v>
      </c>
      <c r="W88" s="48" t="s">
        <v>560</v>
      </c>
      <c r="X88" s="64"/>
    </row>
    <row r="89" spans="1:24" ht="47.25" customHeight="1">
      <c r="A89" s="39" t="s">
        <v>24</v>
      </c>
      <c r="B89" s="211" t="s">
        <v>94</v>
      </c>
      <c r="C89" s="217">
        <v>31</v>
      </c>
      <c r="D89" s="211" t="s">
        <v>561</v>
      </c>
      <c r="E89" s="211"/>
      <c r="F89" s="211">
        <v>3</v>
      </c>
      <c r="G89" s="760"/>
      <c r="H89" s="210"/>
      <c r="I89" s="760"/>
      <c r="J89" s="761"/>
      <c r="K89" s="741"/>
      <c r="L89" s="762"/>
      <c r="M89" s="762"/>
      <c r="N89" s="757"/>
      <c r="O89" s="753"/>
      <c r="P89" s="234" t="s">
        <v>525</v>
      </c>
      <c r="Q89" s="83" t="s">
        <v>373</v>
      </c>
      <c r="R89" s="127">
        <v>0.5</v>
      </c>
      <c r="S89" s="127">
        <v>0.5</v>
      </c>
      <c r="T89" s="131">
        <v>0.5</v>
      </c>
      <c r="U89" s="131">
        <v>1</v>
      </c>
      <c r="V89" s="48" t="s">
        <v>559</v>
      </c>
      <c r="W89" s="48" t="s">
        <v>560</v>
      </c>
      <c r="X89" s="64"/>
    </row>
    <row r="90" spans="1:24" ht="49.5" customHeight="1">
      <c r="A90" s="39" t="s">
        <v>24</v>
      </c>
      <c r="B90" s="211" t="s">
        <v>94</v>
      </c>
      <c r="C90" s="217">
        <v>31</v>
      </c>
      <c r="D90" s="211" t="s">
        <v>561</v>
      </c>
      <c r="E90" s="211"/>
      <c r="F90" s="211">
        <v>3</v>
      </c>
      <c r="G90" s="760"/>
      <c r="H90" s="210"/>
      <c r="I90" s="760"/>
      <c r="J90" s="761"/>
      <c r="K90" s="741"/>
      <c r="L90" s="762"/>
      <c r="M90" s="762"/>
      <c r="N90" s="757"/>
      <c r="O90" s="753"/>
      <c r="P90" s="234" t="s">
        <v>526</v>
      </c>
      <c r="Q90" s="83" t="s">
        <v>373</v>
      </c>
      <c r="R90" s="127">
        <v>0.5</v>
      </c>
      <c r="S90" s="127">
        <v>0.5</v>
      </c>
      <c r="T90" s="131">
        <v>0.5</v>
      </c>
      <c r="U90" s="131">
        <v>1</v>
      </c>
      <c r="V90" s="48" t="s">
        <v>559</v>
      </c>
      <c r="W90" s="48" t="s">
        <v>560</v>
      </c>
      <c r="X90" s="64"/>
    </row>
    <row r="91" spans="1:24" ht="57" customHeight="1">
      <c r="A91" s="39" t="s">
        <v>24</v>
      </c>
      <c r="B91" s="211" t="s">
        <v>94</v>
      </c>
      <c r="C91" s="217">
        <v>31</v>
      </c>
      <c r="D91" s="211" t="s">
        <v>561</v>
      </c>
      <c r="E91" s="211"/>
      <c r="F91" s="211">
        <v>3</v>
      </c>
      <c r="G91" s="760"/>
      <c r="H91" s="210"/>
      <c r="I91" s="760"/>
      <c r="J91" s="761"/>
      <c r="K91" s="741"/>
      <c r="L91" s="762"/>
      <c r="M91" s="762"/>
      <c r="N91" s="757"/>
      <c r="O91" s="753"/>
      <c r="P91" s="234" t="s">
        <v>527</v>
      </c>
      <c r="Q91" s="83" t="s">
        <v>373</v>
      </c>
      <c r="R91" s="127">
        <v>0.5</v>
      </c>
      <c r="S91" s="127">
        <v>0.5</v>
      </c>
      <c r="T91" s="131">
        <v>0.5</v>
      </c>
      <c r="U91" s="131">
        <v>1</v>
      </c>
      <c r="V91" s="48" t="s">
        <v>559</v>
      </c>
      <c r="W91" s="48" t="s">
        <v>560</v>
      </c>
      <c r="X91" s="64"/>
    </row>
    <row r="92" spans="1:24" ht="135" customHeight="1">
      <c r="A92" s="39" t="s">
        <v>24</v>
      </c>
      <c r="B92" s="211" t="s">
        <v>94</v>
      </c>
      <c r="C92" s="217">
        <v>31</v>
      </c>
      <c r="D92" s="211" t="s">
        <v>561</v>
      </c>
      <c r="E92" s="211"/>
      <c r="F92" s="211">
        <v>3</v>
      </c>
      <c r="G92" s="760"/>
      <c r="H92" s="210"/>
      <c r="I92" s="760"/>
      <c r="J92" s="761"/>
      <c r="K92" s="741"/>
      <c r="L92" s="762"/>
      <c r="M92" s="762"/>
      <c r="N92" s="757"/>
      <c r="O92" s="753"/>
      <c r="P92" s="236" t="s">
        <v>528</v>
      </c>
      <c r="Q92" s="84" t="s">
        <v>369</v>
      </c>
      <c r="R92" s="127">
        <v>0.5</v>
      </c>
      <c r="S92" s="127">
        <v>0.5</v>
      </c>
      <c r="T92" s="131">
        <v>0.5</v>
      </c>
      <c r="U92" s="131">
        <v>1</v>
      </c>
      <c r="V92" s="48" t="s">
        <v>559</v>
      </c>
      <c r="W92" s="48" t="s">
        <v>560</v>
      </c>
      <c r="X92" s="64"/>
    </row>
    <row r="93" spans="1:24" ht="62.25" customHeight="1">
      <c r="A93" s="39" t="s">
        <v>24</v>
      </c>
      <c r="B93" s="211" t="s">
        <v>94</v>
      </c>
      <c r="C93" s="217">
        <v>31</v>
      </c>
      <c r="D93" s="211" t="s">
        <v>561</v>
      </c>
      <c r="E93" s="211"/>
      <c r="F93" s="211">
        <v>3</v>
      </c>
      <c r="G93" s="760"/>
      <c r="H93" s="210"/>
      <c r="I93" s="760"/>
      <c r="J93" s="761"/>
      <c r="K93" s="741"/>
      <c r="L93" s="762"/>
      <c r="M93" s="762"/>
      <c r="N93" s="757"/>
      <c r="O93" s="753"/>
      <c r="P93" s="236" t="s">
        <v>529</v>
      </c>
      <c r="Q93" s="84" t="s">
        <v>369</v>
      </c>
      <c r="R93" s="127">
        <v>0.5</v>
      </c>
      <c r="S93" s="127">
        <v>0.5</v>
      </c>
      <c r="T93" s="131">
        <v>0.5</v>
      </c>
      <c r="U93" s="131">
        <v>1</v>
      </c>
      <c r="V93" s="48" t="s">
        <v>559</v>
      </c>
      <c r="W93" s="48" t="s">
        <v>560</v>
      </c>
      <c r="X93" s="64"/>
    </row>
    <row r="94" spans="1:24" ht="48.75" customHeight="1">
      <c r="A94" s="39" t="s">
        <v>24</v>
      </c>
      <c r="B94" s="211" t="s">
        <v>94</v>
      </c>
      <c r="C94" s="217">
        <v>31</v>
      </c>
      <c r="D94" s="211" t="s">
        <v>561</v>
      </c>
      <c r="E94" s="211"/>
      <c r="F94" s="211">
        <v>3</v>
      </c>
      <c r="G94" s="760"/>
      <c r="H94" s="210"/>
      <c r="I94" s="760"/>
      <c r="J94" s="761"/>
      <c r="K94" s="741"/>
      <c r="L94" s="762"/>
      <c r="M94" s="762"/>
      <c r="N94" s="757"/>
      <c r="O94" s="753"/>
      <c r="P94" s="237" t="s">
        <v>530</v>
      </c>
      <c r="Q94" s="85" t="s">
        <v>373</v>
      </c>
      <c r="R94" s="127">
        <v>0.5</v>
      </c>
      <c r="S94" s="127">
        <v>0.5</v>
      </c>
      <c r="T94" s="131">
        <v>0.41</v>
      </c>
      <c r="U94" s="131">
        <v>0.82</v>
      </c>
      <c r="V94" s="48" t="s">
        <v>559</v>
      </c>
      <c r="W94" s="48" t="s">
        <v>560</v>
      </c>
      <c r="X94" s="64"/>
    </row>
    <row r="95" spans="1:24" ht="99" customHeight="1">
      <c r="A95" s="39" t="s">
        <v>24</v>
      </c>
      <c r="B95" s="211" t="s">
        <v>94</v>
      </c>
      <c r="C95" s="217">
        <v>31</v>
      </c>
      <c r="D95" s="211" t="s">
        <v>561</v>
      </c>
      <c r="E95" s="211"/>
      <c r="F95" s="211">
        <v>3</v>
      </c>
      <c r="G95" s="760"/>
      <c r="H95" s="210"/>
      <c r="I95" s="760"/>
      <c r="J95" s="761"/>
      <c r="K95" s="741"/>
      <c r="L95" s="762"/>
      <c r="M95" s="762"/>
      <c r="N95" s="757"/>
      <c r="O95" s="753"/>
      <c r="P95" s="236" t="s">
        <v>785</v>
      </c>
      <c r="Q95" s="84" t="s">
        <v>369</v>
      </c>
      <c r="R95" s="127">
        <v>0.5</v>
      </c>
      <c r="S95" s="127">
        <v>0.5</v>
      </c>
      <c r="T95" s="131">
        <v>0.26</v>
      </c>
      <c r="U95" s="131">
        <v>0.52</v>
      </c>
      <c r="V95" s="48" t="s">
        <v>559</v>
      </c>
      <c r="W95" s="48" t="s">
        <v>560</v>
      </c>
      <c r="X95" s="64"/>
    </row>
    <row r="96" spans="1:24" ht="36.75" customHeight="1">
      <c r="A96" s="39" t="s">
        <v>24</v>
      </c>
      <c r="B96" s="211" t="s">
        <v>94</v>
      </c>
      <c r="C96" s="217">
        <v>31</v>
      </c>
      <c r="D96" s="211" t="s">
        <v>561</v>
      </c>
      <c r="E96" s="211"/>
      <c r="F96" s="211">
        <v>3</v>
      </c>
      <c r="G96" s="760"/>
      <c r="H96" s="210"/>
      <c r="I96" s="760"/>
      <c r="J96" s="761"/>
      <c r="K96" s="741"/>
      <c r="L96" s="762"/>
      <c r="M96" s="762"/>
      <c r="N96" s="757"/>
      <c r="O96" s="753"/>
      <c r="P96" s="237" t="s">
        <v>531</v>
      </c>
      <c r="Q96" s="83" t="s">
        <v>373</v>
      </c>
      <c r="R96" s="127">
        <v>0.5</v>
      </c>
      <c r="S96" s="127">
        <v>0.5</v>
      </c>
      <c r="T96" s="131">
        <v>0.4</v>
      </c>
      <c r="U96" s="131">
        <v>0.8</v>
      </c>
      <c r="V96" s="48" t="s">
        <v>559</v>
      </c>
      <c r="W96" s="48" t="s">
        <v>560</v>
      </c>
      <c r="X96" s="64"/>
    </row>
    <row r="97" spans="1:24" ht="42" customHeight="1">
      <c r="A97" s="39" t="s">
        <v>24</v>
      </c>
      <c r="B97" s="211" t="s">
        <v>94</v>
      </c>
      <c r="C97" s="217">
        <v>31</v>
      </c>
      <c r="D97" s="211" t="s">
        <v>561</v>
      </c>
      <c r="E97" s="211"/>
      <c r="F97" s="211">
        <v>3</v>
      </c>
      <c r="G97" s="760"/>
      <c r="H97" s="210"/>
      <c r="I97" s="760"/>
      <c r="J97" s="761"/>
      <c r="K97" s="741"/>
      <c r="L97" s="762"/>
      <c r="M97" s="762"/>
      <c r="N97" s="757"/>
      <c r="O97" s="753"/>
      <c r="P97" s="237" t="s">
        <v>532</v>
      </c>
      <c r="Q97" s="83" t="s">
        <v>373</v>
      </c>
      <c r="R97" s="127">
        <v>0.5</v>
      </c>
      <c r="S97" s="127">
        <v>0.5</v>
      </c>
      <c r="T97" s="131">
        <v>0.44</v>
      </c>
      <c r="U97" s="131">
        <v>0.88</v>
      </c>
      <c r="V97" s="48" t="s">
        <v>559</v>
      </c>
      <c r="W97" s="48" t="s">
        <v>560</v>
      </c>
      <c r="X97" s="64"/>
    </row>
    <row r="98" spans="1:24" ht="47.25" customHeight="1">
      <c r="A98" s="39" t="s">
        <v>213</v>
      </c>
      <c r="B98" s="211" t="s">
        <v>94</v>
      </c>
      <c r="C98" s="217">
        <v>31</v>
      </c>
      <c r="D98" s="211" t="s">
        <v>561</v>
      </c>
      <c r="E98" s="211"/>
      <c r="F98" s="211">
        <v>3</v>
      </c>
      <c r="G98" s="760"/>
      <c r="H98" s="210"/>
      <c r="I98" s="760"/>
      <c r="J98" s="761"/>
      <c r="K98" s="741"/>
      <c r="L98" s="762"/>
      <c r="M98" s="762"/>
      <c r="N98" s="757"/>
      <c r="O98" s="753"/>
      <c r="P98" s="237" t="s">
        <v>533</v>
      </c>
      <c r="Q98" s="83" t="s">
        <v>373</v>
      </c>
      <c r="R98" s="127">
        <v>0.5</v>
      </c>
      <c r="S98" s="127">
        <v>0.5</v>
      </c>
      <c r="T98" s="131">
        <v>0.5</v>
      </c>
      <c r="U98" s="131">
        <v>1</v>
      </c>
      <c r="V98" s="48" t="s">
        <v>559</v>
      </c>
      <c r="W98" s="48" t="s">
        <v>560</v>
      </c>
      <c r="X98" s="64"/>
    </row>
    <row r="99" spans="1:24" ht="65.25" customHeight="1">
      <c r="A99" s="39" t="s">
        <v>24</v>
      </c>
      <c r="B99" s="211" t="s">
        <v>94</v>
      </c>
      <c r="C99" s="217">
        <v>31</v>
      </c>
      <c r="D99" s="211" t="s">
        <v>561</v>
      </c>
      <c r="E99" s="211"/>
      <c r="F99" s="211">
        <v>3</v>
      </c>
      <c r="G99" s="760"/>
      <c r="H99" s="210"/>
      <c r="I99" s="760"/>
      <c r="J99" s="761"/>
      <c r="K99" s="741"/>
      <c r="L99" s="762"/>
      <c r="M99" s="762"/>
      <c r="N99" s="757"/>
      <c r="O99" s="753"/>
      <c r="P99" s="236" t="s">
        <v>534</v>
      </c>
      <c r="Q99" s="83" t="s">
        <v>373</v>
      </c>
      <c r="R99" s="127">
        <v>0.5</v>
      </c>
      <c r="S99" s="127">
        <v>0.5</v>
      </c>
      <c r="T99" s="131">
        <v>0.445</v>
      </c>
      <c r="U99" s="131">
        <v>0.88</v>
      </c>
      <c r="V99" s="48" t="s">
        <v>559</v>
      </c>
      <c r="W99" s="48" t="s">
        <v>560</v>
      </c>
      <c r="X99" s="64"/>
    </row>
    <row r="100" spans="1:24" ht="35.25" customHeight="1">
      <c r="A100" s="39" t="s">
        <v>24</v>
      </c>
      <c r="B100" s="211" t="s">
        <v>94</v>
      </c>
      <c r="C100" s="217">
        <v>31</v>
      </c>
      <c r="D100" s="211" t="s">
        <v>561</v>
      </c>
      <c r="E100" s="211"/>
      <c r="F100" s="211">
        <v>3</v>
      </c>
      <c r="G100" s="760"/>
      <c r="H100" s="210"/>
      <c r="I100" s="760"/>
      <c r="J100" s="761"/>
      <c r="K100" s="741"/>
      <c r="L100" s="762"/>
      <c r="M100" s="762"/>
      <c r="N100" s="757"/>
      <c r="O100" s="753"/>
      <c r="P100" s="236" t="s">
        <v>535</v>
      </c>
      <c r="Q100" s="83" t="s">
        <v>373</v>
      </c>
      <c r="R100" s="127">
        <v>0.5</v>
      </c>
      <c r="S100" s="127">
        <v>0.5</v>
      </c>
      <c r="T100" s="131">
        <v>0.37</v>
      </c>
      <c r="U100" s="131">
        <v>0.74</v>
      </c>
      <c r="V100" s="48" t="s">
        <v>559</v>
      </c>
      <c r="W100" s="48" t="s">
        <v>560</v>
      </c>
      <c r="X100" s="64"/>
    </row>
    <row r="101" spans="1:24" ht="50.25" customHeight="1">
      <c r="A101" s="39" t="s">
        <v>24</v>
      </c>
      <c r="B101" s="211" t="s">
        <v>94</v>
      </c>
      <c r="C101" s="217">
        <v>31</v>
      </c>
      <c r="D101" s="211" t="s">
        <v>561</v>
      </c>
      <c r="E101" s="211"/>
      <c r="F101" s="211">
        <v>3</v>
      </c>
      <c r="G101" s="760"/>
      <c r="H101" s="210"/>
      <c r="I101" s="760"/>
      <c r="J101" s="761"/>
      <c r="K101" s="741"/>
      <c r="L101" s="762"/>
      <c r="M101" s="762"/>
      <c r="N101" s="757"/>
      <c r="O101" s="753"/>
      <c r="P101" s="236" t="s">
        <v>536</v>
      </c>
      <c r="Q101" s="83" t="s">
        <v>373</v>
      </c>
      <c r="R101" s="127">
        <v>0.5</v>
      </c>
      <c r="S101" s="127">
        <v>0.5</v>
      </c>
      <c r="T101" s="131">
        <v>0.185</v>
      </c>
      <c r="U101" s="131">
        <v>0.37</v>
      </c>
      <c r="V101" s="48" t="s">
        <v>559</v>
      </c>
      <c r="W101" s="48" t="s">
        <v>560</v>
      </c>
      <c r="X101" s="64"/>
    </row>
    <row r="102" spans="1:24" ht="42.75" customHeight="1">
      <c r="A102" s="39" t="s">
        <v>24</v>
      </c>
      <c r="B102" s="211" t="s">
        <v>94</v>
      </c>
      <c r="C102" s="217">
        <v>31</v>
      </c>
      <c r="D102" s="211" t="s">
        <v>561</v>
      </c>
      <c r="E102" s="211"/>
      <c r="F102" s="211">
        <v>3</v>
      </c>
      <c r="G102" s="760"/>
      <c r="H102" s="210"/>
      <c r="I102" s="760"/>
      <c r="J102" s="761"/>
      <c r="K102" s="741"/>
      <c r="L102" s="762"/>
      <c r="M102" s="762"/>
      <c r="N102" s="757"/>
      <c r="O102" s="753"/>
      <c r="P102" s="236" t="s">
        <v>537</v>
      </c>
      <c r="Q102" s="83" t="s">
        <v>373</v>
      </c>
      <c r="R102" s="127">
        <v>0.5</v>
      </c>
      <c r="S102" s="127">
        <v>0.5</v>
      </c>
      <c r="T102" s="131">
        <v>0.5</v>
      </c>
      <c r="U102" s="131">
        <v>1</v>
      </c>
      <c r="V102" s="48" t="s">
        <v>559</v>
      </c>
      <c r="W102" s="48" t="s">
        <v>560</v>
      </c>
      <c r="X102" s="64"/>
    </row>
    <row r="103" spans="1:24" ht="69" customHeight="1">
      <c r="A103" s="39" t="s">
        <v>24</v>
      </c>
      <c r="B103" s="211" t="s">
        <v>94</v>
      </c>
      <c r="C103" s="217">
        <v>31</v>
      </c>
      <c r="D103" s="211" t="s">
        <v>561</v>
      </c>
      <c r="E103" s="211"/>
      <c r="F103" s="211">
        <v>3</v>
      </c>
      <c r="G103" s="760"/>
      <c r="H103" s="210"/>
      <c r="I103" s="760"/>
      <c r="J103" s="761"/>
      <c r="K103" s="741"/>
      <c r="L103" s="762"/>
      <c r="M103" s="762"/>
      <c r="N103" s="757"/>
      <c r="O103" s="753"/>
      <c r="P103" s="236" t="s">
        <v>538</v>
      </c>
      <c r="Q103" s="83" t="s">
        <v>373</v>
      </c>
      <c r="R103" s="127">
        <v>0.5</v>
      </c>
      <c r="S103" s="127">
        <v>0.5</v>
      </c>
      <c r="T103" s="131">
        <v>0.44</v>
      </c>
      <c r="U103" s="131">
        <v>0.88</v>
      </c>
      <c r="V103" s="48" t="s">
        <v>559</v>
      </c>
      <c r="W103" s="48" t="s">
        <v>560</v>
      </c>
      <c r="X103" s="64"/>
    </row>
    <row r="104" spans="1:24" ht="67.5" customHeight="1">
      <c r="A104" s="39" t="s">
        <v>24</v>
      </c>
      <c r="B104" s="211" t="s">
        <v>94</v>
      </c>
      <c r="C104" s="217">
        <v>31</v>
      </c>
      <c r="D104" s="211" t="s">
        <v>561</v>
      </c>
      <c r="E104" s="211"/>
      <c r="F104" s="211">
        <v>3</v>
      </c>
      <c r="G104" s="760"/>
      <c r="H104" s="210"/>
      <c r="I104" s="760"/>
      <c r="J104" s="761"/>
      <c r="K104" s="741"/>
      <c r="L104" s="762"/>
      <c r="M104" s="762"/>
      <c r="N104" s="757"/>
      <c r="O104" s="753"/>
      <c r="P104" s="236" t="s">
        <v>539</v>
      </c>
      <c r="Q104" s="83" t="s">
        <v>373</v>
      </c>
      <c r="R104" s="127">
        <v>0.5</v>
      </c>
      <c r="S104" s="127">
        <v>0.5</v>
      </c>
      <c r="T104" s="131">
        <v>0.32</v>
      </c>
      <c r="U104" s="131">
        <v>0.65</v>
      </c>
      <c r="V104" s="48" t="s">
        <v>559</v>
      </c>
      <c r="W104" s="48" t="s">
        <v>560</v>
      </c>
      <c r="X104" s="64"/>
    </row>
    <row r="105" spans="1:24" ht="52.5" customHeight="1">
      <c r="A105" s="39" t="s">
        <v>24</v>
      </c>
      <c r="B105" s="211" t="s">
        <v>94</v>
      </c>
      <c r="C105" s="217">
        <v>31</v>
      </c>
      <c r="D105" s="211" t="s">
        <v>561</v>
      </c>
      <c r="E105" s="211"/>
      <c r="F105" s="211">
        <v>3</v>
      </c>
      <c r="G105" s="760"/>
      <c r="H105" s="210"/>
      <c r="I105" s="760"/>
      <c r="J105" s="761"/>
      <c r="K105" s="741"/>
      <c r="L105" s="762"/>
      <c r="M105" s="762"/>
      <c r="N105" s="757"/>
      <c r="O105" s="753"/>
      <c r="P105" s="236" t="s">
        <v>540</v>
      </c>
      <c r="Q105" s="83" t="s">
        <v>373</v>
      </c>
      <c r="R105" s="127">
        <v>0.5</v>
      </c>
      <c r="S105" s="127">
        <v>0.5</v>
      </c>
      <c r="T105" s="131">
        <v>0.385</v>
      </c>
      <c r="U105" s="131">
        <v>0.77</v>
      </c>
      <c r="V105" s="48" t="s">
        <v>559</v>
      </c>
      <c r="W105" s="48" t="s">
        <v>560</v>
      </c>
      <c r="X105" s="64"/>
    </row>
    <row r="106" spans="1:24" ht="41.25" customHeight="1">
      <c r="A106" s="39" t="s">
        <v>24</v>
      </c>
      <c r="B106" s="211" t="s">
        <v>94</v>
      </c>
      <c r="C106" s="217">
        <v>31</v>
      </c>
      <c r="D106" s="211" t="s">
        <v>561</v>
      </c>
      <c r="E106" s="211"/>
      <c r="F106" s="211">
        <v>3</v>
      </c>
      <c r="G106" s="760"/>
      <c r="H106" s="210"/>
      <c r="I106" s="760"/>
      <c r="J106" s="761"/>
      <c r="K106" s="741"/>
      <c r="L106" s="762"/>
      <c r="M106" s="762"/>
      <c r="N106" s="757"/>
      <c r="O106" s="753"/>
      <c r="P106" s="236" t="s">
        <v>541</v>
      </c>
      <c r="Q106" s="83" t="s">
        <v>373</v>
      </c>
      <c r="R106" s="127">
        <v>0.5</v>
      </c>
      <c r="S106" s="127">
        <v>0.5</v>
      </c>
      <c r="T106" s="131">
        <v>0.5</v>
      </c>
      <c r="U106" s="131">
        <v>1</v>
      </c>
      <c r="V106" s="48" t="s">
        <v>559</v>
      </c>
      <c r="W106" s="48" t="s">
        <v>560</v>
      </c>
      <c r="X106" s="64"/>
    </row>
    <row r="107" spans="1:24" ht="39.75" customHeight="1">
      <c r="A107" s="39" t="s">
        <v>24</v>
      </c>
      <c r="B107" s="211" t="s">
        <v>94</v>
      </c>
      <c r="C107" s="217">
        <v>31</v>
      </c>
      <c r="D107" s="211" t="s">
        <v>561</v>
      </c>
      <c r="E107" s="211"/>
      <c r="F107" s="211">
        <v>3</v>
      </c>
      <c r="G107" s="760"/>
      <c r="H107" s="210"/>
      <c r="I107" s="760"/>
      <c r="J107" s="761"/>
      <c r="K107" s="741"/>
      <c r="L107" s="762"/>
      <c r="M107" s="762"/>
      <c r="N107" s="757"/>
      <c r="O107" s="753"/>
      <c r="P107" s="236" t="s">
        <v>542</v>
      </c>
      <c r="Q107" s="83" t="s">
        <v>373</v>
      </c>
      <c r="R107" s="127">
        <v>0.5</v>
      </c>
      <c r="S107" s="127">
        <v>0.5</v>
      </c>
      <c r="T107" s="131">
        <v>0.4</v>
      </c>
      <c r="U107" s="131">
        <v>0.8</v>
      </c>
      <c r="V107" s="48" t="s">
        <v>559</v>
      </c>
      <c r="W107" s="48" t="s">
        <v>560</v>
      </c>
      <c r="X107" s="64"/>
    </row>
    <row r="108" spans="1:24" ht="35.25" customHeight="1">
      <c r="A108" s="39" t="s">
        <v>24</v>
      </c>
      <c r="B108" s="211" t="s">
        <v>94</v>
      </c>
      <c r="C108" s="217">
        <v>31</v>
      </c>
      <c r="D108" s="211" t="s">
        <v>561</v>
      </c>
      <c r="E108" s="211"/>
      <c r="F108" s="211">
        <v>3</v>
      </c>
      <c r="G108" s="760"/>
      <c r="H108" s="210"/>
      <c r="I108" s="760"/>
      <c r="J108" s="761"/>
      <c r="K108" s="741"/>
      <c r="L108" s="762"/>
      <c r="M108" s="762"/>
      <c r="N108" s="757"/>
      <c r="O108" s="753"/>
      <c r="P108" s="236" t="s">
        <v>786</v>
      </c>
      <c r="Q108" s="83" t="s">
        <v>373</v>
      </c>
      <c r="R108" s="127">
        <v>0.5</v>
      </c>
      <c r="S108" s="127">
        <v>0.5</v>
      </c>
      <c r="T108" s="131">
        <v>0.38</v>
      </c>
      <c r="U108" s="131">
        <v>0.76</v>
      </c>
      <c r="V108" s="48" t="s">
        <v>559</v>
      </c>
      <c r="W108" s="48" t="s">
        <v>560</v>
      </c>
      <c r="X108" s="64"/>
    </row>
    <row r="109" spans="1:24" ht="48.75" customHeight="1">
      <c r="A109" s="39" t="s">
        <v>24</v>
      </c>
      <c r="B109" s="211" t="s">
        <v>94</v>
      </c>
      <c r="C109" s="217">
        <v>31</v>
      </c>
      <c r="D109" s="211" t="s">
        <v>561</v>
      </c>
      <c r="E109" s="211"/>
      <c r="F109" s="211">
        <v>3</v>
      </c>
      <c r="G109" s="760"/>
      <c r="H109" s="210"/>
      <c r="I109" s="760"/>
      <c r="J109" s="761"/>
      <c r="K109" s="741"/>
      <c r="L109" s="762"/>
      <c r="M109" s="762"/>
      <c r="N109" s="757"/>
      <c r="O109" s="753"/>
      <c r="P109" s="236" t="s">
        <v>543</v>
      </c>
      <c r="Q109" s="83" t="s">
        <v>373</v>
      </c>
      <c r="R109" s="127">
        <v>0.5</v>
      </c>
      <c r="S109" s="127">
        <v>0.5</v>
      </c>
      <c r="T109" s="131">
        <v>0.39</v>
      </c>
      <c r="U109" s="131">
        <v>0.78</v>
      </c>
      <c r="V109" s="48" t="s">
        <v>559</v>
      </c>
      <c r="W109" s="48" t="s">
        <v>560</v>
      </c>
      <c r="X109" s="64"/>
    </row>
    <row r="110" spans="1:24" ht="37.5" customHeight="1">
      <c r="A110" s="39" t="s">
        <v>24</v>
      </c>
      <c r="B110" s="211" t="s">
        <v>94</v>
      </c>
      <c r="C110" s="217">
        <v>31</v>
      </c>
      <c r="D110" s="211" t="s">
        <v>561</v>
      </c>
      <c r="E110" s="211"/>
      <c r="F110" s="211">
        <v>3</v>
      </c>
      <c r="G110" s="760"/>
      <c r="H110" s="210"/>
      <c r="I110" s="760"/>
      <c r="J110" s="761"/>
      <c r="K110" s="741"/>
      <c r="L110" s="762"/>
      <c r="M110" s="762"/>
      <c r="N110" s="757"/>
      <c r="O110" s="753"/>
      <c r="P110" s="236" t="s">
        <v>544</v>
      </c>
      <c r="Q110" s="83" t="s">
        <v>373</v>
      </c>
      <c r="R110" s="127">
        <v>0.5</v>
      </c>
      <c r="S110" s="127">
        <v>0.5</v>
      </c>
      <c r="T110" s="131">
        <v>0.39</v>
      </c>
      <c r="U110" s="131">
        <v>0.78</v>
      </c>
      <c r="V110" s="48" t="s">
        <v>559</v>
      </c>
      <c r="W110" s="48" t="s">
        <v>560</v>
      </c>
      <c r="X110" s="64"/>
    </row>
    <row r="111" spans="1:24" ht="34.5" customHeight="1">
      <c r="A111" s="39" t="s">
        <v>24</v>
      </c>
      <c r="B111" s="211" t="s">
        <v>94</v>
      </c>
      <c r="C111" s="217">
        <v>31</v>
      </c>
      <c r="D111" s="211" t="s">
        <v>561</v>
      </c>
      <c r="E111" s="211"/>
      <c r="F111" s="211">
        <v>3</v>
      </c>
      <c r="G111" s="760"/>
      <c r="H111" s="210"/>
      <c r="I111" s="760"/>
      <c r="J111" s="761"/>
      <c r="K111" s="741"/>
      <c r="L111" s="762"/>
      <c r="M111" s="762"/>
      <c r="N111" s="757"/>
      <c r="O111" s="753"/>
      <c r="P111" s="236" t="s">
        <v>545</v>
      </c>
      <c r="Q111" s="83" t="s">
        <v>373</v>
      </c>
      <c r="R111" s="127">
        <v>0.5</v>
      </c>
      <c r="S111" s="127">
        <v>0.5</v>
      </c>
      <c r="T111" s="131">
        <v>0.5</v>
      </c>
      <c r="U111" s="131">
        <v>1</v>
      </c>
      <c r="V111" s="48" t="s">
        <v>559</v>
      </c>
      <c r="W111" s="48" t="s">
        <v>560</v>
      </c>
      <c r="X111" s="64"/>
    </row>
    <row r="112" spans="1:24" ht="57" customHeight="1">
      <c r="A112" s="39" t="s">
        <v>24</v>
      </c>
      <c r="B112" s="211" t="s">
        <v>94</v>
      </c>
      <c r="C112" s="217">
        <v>31</v>
      </c>
      <c r="D112" s="211" t="s">
        <v>561</v>
      </c>
      <c r="E112" s="211"/>
      <c r="F112" s="211">
        <v>3</v>
      </c>
      <c r="G112" s="760"/>
      <c r="H112" s="210"/>
      <c r="I112" s="760"/>
      <c r="J112" s="761"/>
      <c r="K112" s="741"/>
      <c r="L112" s="762"/>
      <c r="M112" s="762"/>
      <c r="N112" s="757"/>
      <c r="O112" s="753"/>
      <c r="P112" s="236" t="s">
        <v>546</v>
      </c>
      <c r="Q112" s="84" t="s">
        <v>369</v>
      </c>
      <c r="R112" s="127">
        <v>0.5</v>
      </c>
      <c r="S112" s="127">
        <v>0.5</v>
      </c>
      <c r="T112" s="131">
        <v>0.22</v>
      </c>
      <c r="U112" s="131">
        <v>0.44</v>
      </c>
      <c r="V112" s="48" t="s">
        <v>559</v>
      </c>
      <c r="W112" s="48" t="s">
        <v>560</v>
      </c>
      <c r="X112" s="64"/>
    </row>
    <row r="113" spans="1:24" ht="61.5" customHeight="1">
      <c r="A113" s="39" t="s">
        <v>24</v>
      </c>
      <c r="B113" s="211" t="s">
        <v>94</v>
      </c>
      <c r="C113" s="217">
        <v>31</v>
      </c>
      <c r="D113" s="211" t="s">
        <v>561</v>
      </c>
      <c r="E113" s="211"/>
      <c r="F113" s="211">
        <v>3</v>
      </c>
      <c r="G113" s="760"/>
      <c r="H113" s="210"/>
      <c r="I113" s="760"/>
      <c r="J113" s="761"/>
      <c r="K113" s="741"/>
      <c r="L113" s="762"/>
      <c r="M113" s="762"/>
      <c r="N113" s="757"/>
      <c r="O113" s="753"/>
      <c r="P113" s="236" t="s">
        <v>547</v>
      </c>
      <c r="Q113" s="84" t="s">
        <v>369</v>
      </c>
      <c r="R113" s="127">
        <v>0.5</v>
      </c>
      <c r="S113" s="127">
        <v>0.5</v>
      </c>
      <c r="T113" s="131">
        <v>0.5</v>
      </c>
      <c r="U113" s="131">
        <v>1</v>
      </c>
      <c r="V113" s="48" t="s">
        <v>559</v>
      </c>
      <c r="W113" s="48" t="s">
        <v>560</v>
      </c>
      <c r="X113" s="64"/>
    </row>
    <row r="114" spans="1:24" ht="60" customHeight="1">
      <c r="A114" s="39" t="s">
        <v>24</v>
      </c>
      <c r="B114" s="211" t="s">
        <v>94</v>
      </c>
      <c r="C114" s="217">
        <v>31</v>
      </c>
      <c r="D114" s="211" t="s">
        <v>561</v>
      </c>
      <c r="E114" s="211"/>
      <c r="F114" s="211">
        <v>3</v>
      </c>
      <c r="G114" s="760"/>
      <c r="H114" s="210"/>
      <c r="I114" s="760"/>
      <c r="J114" s="761"/>
      <c r="K114" s="741"/>
      <c r="L114" s="762"/>
      <c r="M114" s="762"/>
      <c r="N114" s="757"/>
      <c r="O114" s="753"/>
      <c r="P114" s="236" t="s">
        <v>548</v>
      </c>
      <c r="Q114" s="84" t="s">
        <v>369</v>
      </c>
      <c r="R114" s="127">
        <v>0.5</v>
      </c>
      <c r="S114" s="127">
        <v>0.5</v>
      </c>
      <c r="T114" s="131">
        <v>0.5</v>
      </c>
      <c r="U114" s="131">
        <v>1</v>
      </c>
      <c r="V114" s="48" t="s">
        <v>559</v>
      </c>
      <c r="W114" s="48" t="s">
        <v>560</v>
      </c>
      <c r="X114" s="64"/>
    </row>
    <row r="115" spans="1:24" ht="62.25" customHeight="1">
      <c r="A115" s="39" t="s">
        <v>24</v>
      </c>
      <c r="B115" s="211" t="s">
        <v>94</v>
      </c>
      <c r="C115" s="217">
        <v>31</v>
      </c>
      <c r="D115" s="211" t="s">
        <v>561</v>
      </c>
      <c r="E115" s="211"/>
      <c r="F115" s="211">
        <v>3</v>
      </c>
      <c r="G115" s="760"/>
      <c r="H115" s="210"/>
      <c r="I115" s="760"/>
      <c r="J115" s="761"/>
      <c r="K115" s="741"/>
      <c r="L115" s="762"/>
      <c r="M115" s="762"/>
      <c r="N115" s="757"/>
      <c r="O115" s="753"/>
      <c r="P115" s="236" t="s">
        <v>549</v>
      </c>
      <c r="Q115" s="84" t="s">
        <v>369</v>
      </c>
      <c r="R115" s="127">
        <v>0.25</v>
      </c>
      <c r="S115" s="127">
        <v>0.75</v>
      </c>
      <c r="T115" s="131">
        <v>0.45</v>
      </c>
      <c r="U115" s="131">
        <v>0.6</v>
      </c>
      <c r="V115" s="48" t="s">
        <v>559</v>
      </c>
      <c r="W115" s="48" t="s">
        <v>560</v>
      </c>
      <c r="X115" s="64"/>
    </row>
    <row r="116" spans="1:24" ht="42" customHeight="1">
      <c r="A116" s="39" t="s">
        <v>24</v>
      </c>
      <c r="B116" s="211" t="s">
        <v>94</v>
      </c>
      <c r="C116" s="217">
        <v>31</v>
      </c>
      <c r="D116" s="211" t="s">
        <v>561</v>
      </c>
      <c r="E116" s="211"/>
      <c r="F116" s="211">
        <v>3</v>
      </c>
      <c r="G116" s="760"/>
      <c r="H116" s="210"/>
      <c r="I116" s="760"/>
      <c r="J116" s="761"/>
      <c r="K116" s="741"/>
      <c r="L116" s="762"/>
      <c r="M116" s="762"/>
      <c r="N116" s="757"/>
      <c r="O116" s="753"/>
      <c r="P116" s="236" t="s">
        <v>550</v>
      </c>
      <c r="Q116" s="84" t="s">
        <v>376</v>
      </c>
      <c r="R116" s="127">
        <v>0.25</v>
      </c>
      <c r="S116" s="127">
        <v>0.75</v>
      </c>
      <c r="T116" s="131">
        <v>0.75</v>
      </c>
      <c r="U116" s="131">
        <v>1</v>
      </c>
      <c r="V116" s="48" t="s">
        <v>559</v>
      </c>
      <c r="W116" s="48" t="s">
        <v>560</v>
      </c>
      <c r="X116" s="64"/>
    </row>
    <row r="117" spans="1:24" ht="32.25" customHeight="1">
      <c r="A117" s="39" t="s">
        <v>24</v>
      </c>
      <c r="B117" s="211" t="s">
        <v>94</v>
      </c>
      <c r="C117" s="217">
        <v>31</v>
      </c>
      <c r="D117" s="211" t="s">
        <v>561</v>
      </c>
      <c r="E117" s="211"/>
      <c r="F117" s="211">
        <v>3</v>
      </c>
      <c r="G117" s="760"/>
      <c r="H117" s="210"/>
      <c r="I117" s="760"/>
      <c r="J117" s="761"/>
      <c r="K117" s="741"/>
      <c r="L117" s="762"/>
      <c r="M117" s="762"/>
      <c r="N117" s="757"/>
      <c r="O117" s="753"/>
      <c r="P117" s="238" t="s">
        <v>634</v>
      </c>
      <c r="Q117" s="84" t="s">
        <v>378</v>
      </c>
      <c r="R117" s="127">
        <v>1</v>
      </c>
      <c r="S117" s="127"/>
      <c r="T117" s="131">
        <v>1</v>
      </c>
      <c r="U117" s="131">
        <v>0</v>
      </c>
      <c r="V117" s="48" t="s">
        <v>559</v>
      </c>
      <c r="W117" s="48" t="s">
        <v>560</v>
      </c>
      <c r="X117" s="64"/>
    </row>
    <row r="118" spans="1:24" ht="36.75" customHeight="1">
      <c r="A118" s="39" t="s">
        <v>24</v>
      </c>
      <c r="B118" s="211" t="s">
        <v>94</v>
      </c>
      <c r="C118" s="217">
        <v>31</v>
      </c>
      <c r="D118" s="211" t="s">
        <v>561</v>
      </c>
      <c r="E118" s="211"/>
      <c r="F118" s="211">
        <v>3</v>
      </c>
      <c r="G118" s="760"/>
      <c r="H118" s="210"/>
      <c r="I118" s="760"/>
      <c r="J118" s="761"/>
      <c r="K118" s="741"/>
      <c r="L118" s="762"/>
      <c r="M118" s="762"/>
      <c r="N118" s="757"/>
      <c r="O118" s="753"/>
      <c r="P118" s="236" t="s">
        <v>551</v>
      </c>
      <c r="Q118" s="85" t="s">
        <v>373</v>
      </c>
      <c r="R118" s="127">
        <v>0.25</v>
      </c>
      <c r="S118" s="127">
        <v>0.75</v>
      </c>
      <c r="T118" s="131">
        <v>0.56</v>
      </c>
      <c r="U118" s="131">
        <v>0.75</v>
      </c>
      <c r="V118" s="48" t="s">
        <v>559</v>
      </c>
      <c r="W118" s="48" t="s">
        <v>560</v>
      </c>
      <c r="X118" s="64"/>
    </row>
    <row r="119" spans="1:24" ht="42" customHeight="1">
      <c r="A119" s="39" t="s">
        <v>24</v>
      </c>
      <c r="B119" s="211" t="s">
        <v>94</v>
      </c>
      <c r="C119" s="217">
        <v>31</v>
      </c>
      <c r="D119" s="211" t="s">
        <v>561</v>
      </c>
      <c r="E119" s="211"/>
      <c r="F119" s="211">
        <v>3</v>
      </c>
      <c r="G119" s="760"/>
      <c r="H119" s="210"/>
      <c r="I119" s="760"/>
      <c r="J119" s="761"/>
      <c r="K119" s="741"/>
      <c r="L119" s="762"/>
      <c r="M119" s="762"/>
      <c r="N119" s="757"/>
      <c r="O119" s="753"/>
      <c r="P119" s="236" t="s">
        <v>552</v>
      </c>
      <c r="Q119" s="85" t="s">
        <v>373</v>
      </c>
      <c r="R119" s="127"/>
      <c r="S119" s="127">
        <v>1</v>
      </c>
      <c r="T119" s="131">
        <v>1</v>
      </c>
      <c r="U119" s="131">
        <v>0</v>
      </c>
      <c r="V119" s="48" t="s">
        <v>559</v>
      </c>
      <c r="W119" s="48" t="s">
        <v>560</v>
      </c>
      <c r="X119" s="64"/>
    </row>
    <row r="120" spans="1:24" ht="57" customHeight="1">
      <c r="A120" s="39" t="s">
        <v>24</v>
      </c>
      <c r="B120" s="211" t="s">
        <v>94</v>
      </c>
      <c r="C120" s="217">
        <v>31</v>
      </c>
      <c r="D120" s="211" t="s">
        <v>561</v>
      </c>
      <c r="E120" s="211"/>
      <c r="F120" s="211">
        <v>3</v>
      </c>
      <c r="G120" s="760"/>
      <c r="H120" s="210"/>
      <c r="I120" s="760"/>
      <c r="J120" s="761"/>
      <c r="K120" s="741"/>
      <c r="L120" s="762"/>
      <c r="M120" s="762"/>
      <c r="N120" s="757"/>
      <c r="O120" s="753"/>
      <c r="P120" s="236" t="s">
        <v>553</v>
      </c>
      <c r="Q120" s="84" t="s">
        <v>369</v>
      </c>
      <c r="R120" s="127">
        <v>0.25</v>
      </c>
      <c r="S120" s="127">
        <v>0.75</v>
      </c>
      <c r="T120" s="131">
        <v>0.75</v>
      </c>
      <c r="U120" s="131">
        <v>1</v>
      </c>
      <c r="V120" s="48" t="s">
        <v>559</v>
      </c>
      <c r="W120" s="48" t="s">
        <v>560</v>
      </c>
      <c r="X120" s="64"/>
    </row>
    <row r="121" spans="1:24" ht="42" customHeight="1">
      <c r="A121" s="39" t="s">
        <v>24</v>
      </c>
      <c r="B121" s="211" t="s">
        <v>94</v>
      </c>
      <c r="C121" s="217">
        <v>31</v>
      </c>
      <c r="D121" s="211" t="s">
        <v>561</v>
      </c>
      <c r="E121" s="211"/>
      <c r="F121" s="211">
        <v>3</v>
      </c>
      <c r="G121" s="760"/>
      <c r="H121" s="210"/>
      <c r="I121" s="760"/>
      <c r="J121" s="761"/>
      <c r="K121" s="741"/>
      <c r="L121" s="762"/>
      <c r="M121" s="762"/>
      <c r="N121" s="757"/>
      <c r="O121" s="753"/>
      <c r="P121" s="236" t="s">
        <v>554</v>
      </c>
      <c r="Q121" s="85" t="s">
        <v>373</v>
      </c>
      <c r="R121" s="127">
        <v>0.25</v>
      </c>
      <c r="S121" s="127">
        <v>0.75</v>
      </c>
      <c r="T121" s="131">
        <v>0.75</v>
      </c>
      <c r="U121" s="131">
        <v>1</v>
      </c>
      <c r="V121" s="48" t="s">
        <v>559</v>
      </c>
      <c r="W121" s="48" t="s">
        <v>560</v>
      </c>
      <c r="X121" s="64"/>
    </row>
    <row r="122" spans="1:24" ht="52.5" customHeight="1">
      <c r="A122" s="39" t="s">
        <v>24</v>
      </c>
      <c r="B122" s="211" t="s">
        <v>94</v>
      </c>
      <c r="C122" s="217">
        <v>31</v>
      </c>
      <c r="D122" s="211" t="s">
        <v>561</v>
      </c>
      <c r="E122" s="211"/>
      <c r="F122" s="211">
        <v>3</v>
      </c>
      <c r="G122" s="760"/>
      <c r="H122" s="210"/>
      <c r="I122" s="760"/>
      <c r="J122" s="761"/>
      <c r="K122" s="741"/>
      <c r="L122" s="762"/>
      <c r="M122" s="762"/>
      <c r="N122" s="757"/>
      <c r="O122" s="753"/>
      <c r="P122" s="236" t="s">
        <v>555</v>
      </c>
      <c r="Q122" s="85" t="s">
        <v>373</v>
      </c>
      <c r="R122" s="127">
        <v>0.25</v>
      </c>
      <c r="S122" s="127">
        <v>0.75</v>
      </c>
      <c r="T122" s="131">
        <v>0</v>
      </c>
      <c r="U122" s="131">
        <v>0</v>
      </c>
      <c r="V122" s="48" t="s">
        <v>559</v>
      </c>
      <c r="W122" s="48" t="s">
        <v>560</v>
      </c>
      <c r="X122" s="64"/>
    </row>
    <row r="123" spans="1:24" ht="54" customHeight="1">
      <c r="A123" s="39" t="s">
        <v>24</v>
      </c>
      <c r="B123" s="211" t="s">
        <v>94</v>
      </c>
      <c r="C123" s="217">
        <v>31</v>
      </c>
      <c r="D123" s="211" t="s">
        <v>561</v>
      </c>
      <c r="E123" s="211"/>
      <c r="F123" s="211">
        <v>3</v>
      </c>
      <c r="G123" s="760"/>
      <c r="H123" s="210"/>
      <c r="I123" s="760"/>
      <c r="J123" s="761"/>
      <c r="K123" s="741"/>
      <c r="L123" s="762"/>
      <c r="M123" s="762"/>
      <c r="N123" s="757"/>
      <c r="O123" s="753"/>
      <c r="P123" s="236" t="s">
        <v>556</v>
      </c>
      <c r="Q123" s="85" t="s">
        <v>373</v>
      </c>
      <c r="R123" s="127">
        <v>0.25</v>
      </c>
      <c r="S123" s="127">
        <v>0.75</v>
      </c>
      <c r="T123" s="131">
        <v>0.57</v>
      </c>
      <c r="U123" s="131">
        <v>0.76</v>
      </c>
      <c r="V123" s="48" t="s">
        <v>559</v>
      </c>
      <c r="W123" s="48" t="s">
        <v>560</v>
      </c>
      <c r="X123" s="64"/>
    </row>
    <row r="124" spans="1:24" ht="42" customHeight="1">
      <c r="A124" s="39" t="s">
        <v>24</v>
      </c>
      <c r="B124" s="211" t="s">
        <v>94</v>
      </c>
      <c r="C124" s="217">
        <v>31</v>
      </c>
      <c r="D124" s="211" t="s">
        <v>561</v>
      </c>
      <c r="E124" s="211"/>
      <c r="F124" s="211">
        <v>3</v>
      </c>
      <c r="G124" s="760"/>
      <c r="H124" s="210"/>
      <c r="I124" s="760"/>
      <c r="J124" s="761"/>
      <c r="K124" s="741"/>
      <c r="L124" s="762"/>
      <c r="M124" s="762"/>
      <c r="N124" s="757"/>
      <c r="O124" s="753"/>
      <c r="P124" s="236" t="s">
        <v>557</v>
      </c>
      <c r="Q124" s="86" t="s">
        <v>558</v>
      </c>
      <c r="R124" s="127">
        <v>0.25</v>
      </c>
      <c r="S124" s="127">
        <v>0.75</v>
      </c>
      <c r="T124" s="131">
        <v>0</v>
      </c>
      <c r="U124" s="131">
        <v>0</v>
      </c>
      <c r="V124" s="48" t="s">
        <v>559</v>
      </c>
      <c r="W124" s="48" t="s">
        <v>560</v>
      </c>
      <c r="X124" s="64"/>
    </row>
    <row r="125" spans="1:24" ht="42" customHeight="1">
      <c r="A125" s="39"/>
      <c r="B125" s="211"/>
      <c r="C125" s="217"/>
      <c r="D125" s="211"/>
      <c r="E125" s="211"/>
      <c r="F125" s="211"/>
      <c r="G125" s="760"/>
      <c r="H125" s="210"/>
      <c r="I125" s="760"/>
      <c r="J125" s="761"/>
      <c r="K125" s="741"/>
      <c r="L125" s="762"/>
      <c r="M125" s="762"/>
      <c r="N125" s="757"/>
      <c r="O125" s="753"/>
      <c r="P125" s="238" t="s">
        <v>554</v>
      </c>
      <c r="Q125" s="86"/>
      <c r="R125" s="127">
        <v>0.5</v>
      </c>
      <c r="S125" s="127">
        <v>0.5</v>
      </c>
      <c r="T125" s="131">
        <v>0.5</v>
      </c>
      <c r="U125" s="131">
        <v>1</v>
      </c>
      <c r="V125" s="48" t="s">
        <v>559</v>
      </c>
      <c r="W125" s="48" t="s">
        <v>560</v>
      </c>
      <c r="X125" s="64"/>
    </row>
    <row r="126" spans="1:24" ht="42" customHeight="1">
      <c r="A126" s="39"/>
      <c r="B126" s="211"/>
      <c r="C126" s="217"/>
      <c r="D126" s="211"/>
      <c r="E126" s="211"/>
      <c r="F126" s="211"/>
      <c r="G126" s="760"/>
      <c r="H126" s="210"/>
      <c r="I126" s="760"/>
      <c r="J126" s="761"/>
      <c r="K126" s="741"/>
      <c r="L126" s="762"/>
      <c r="M126" s="762"/>
      <c r="N126" s="757"/>
      <c r="O126" s="753"/>
      <c r="P126" s="238" t="s">
        <v>555</v>
      </c>
      <c r="Q126" s="86"/>
      <c r="R126" s="127">
        <v>0.5</v>
      </c>
      <c r="S126" s="127">
        <v>0.5</v>
      </c>
      <c r="T126" s="131">
        <v>0</v>
      </c>
      <c r="U126" s="131">
        <v>0</v>
      </c>
      <c r="V126" s="48" t="s">
        <v>559</v>
      </c>
      <c r="W126" s="48" t="s">
        <v>560</v>
      </c>
      <c r="X126" s="64"/>
    </row>
    <row r="127" spans="1:24" ht="61.5" customHeight="1">
      <c r="A127" s="39"/>
      <c r="B127" s="211"/>
      <c r="C127" s="217"/>
      <c r="D127" s="211"/>
      <c r="E127" s="211"/>
      <c r="F127" s="211"/>
      <c r="G127" s="760"/>
      <c r="H127" s="210"/>
      <c r="I127" s="760"/>
      <c r="J127" s="761"/>
      <c r="K127" s="741"/>
      <c r="L127" s="762"/>
      <c r="M127" s="762"/>
      <c r="N127" s="757"/>
      <c r="O127" s="753"/>
      <c r="P127" s="238" t="s">
        <v>635</v>
      </c>
      <c r="Q127" s="86"/>
      <c r="R127" s="127">
        <v>0.5</v>
      </c>
      <c r="S127" s="127">
        <v>0.5</v>
      </c>
      <c r="T127" s="131">
        <v>0.38</v>
      </c>
      <c r="U127" s="131">
        <v>0.76</v>
      </c>
      <c r="V127" s="48" t="s">
        <v>559</v>
      </c>
      <c r="W127" s="48" t="s">
        <v>560</v>
      </c>
      <c r="X127" s="64"/>
    </row>
    <row r="128" spans="1:24" ht="102" customHeight="1">
      <c r="A128" s="39" t="s">
        <v>24</v>
      </c>
      <c r="B128" s="211" t="s">
        <v>94</v>
      </c>
      <c r="C128" s="217">
        <v>31</v>
      </c>
      <c r="D128" s="211" t="s">
        <v>561</v>
      </c>
      <c r="E128" s="211"/>
      <c r="F128" s="211">
        <v>3</v>
      </c>
      <c r="G128" s="211" t="s">
        <v>132</v>
      </c>
      <c r="H128" s="210"/>
      <c r="I128" s="40" t="s">
        <v>366</v>
      </c>
      <c r="J128" s="212">
        <v>296140</v>
      </c>
      <c r="K128" s="732" t="s">
        <v>79</v>
      </c>
      <c r="L128" s="755">
        <v>0.95</v>
      </c>
      <c r="M128" s="755">
        <v>0.95</v>
      </c>
      <c r="N128" s="752">
        <v>0.97</v>
      </c>
      <c r="O128" s="752">
        <v>0.97</v>
      </c>
      <c r="P128" s="234" t="s">
        <v>562</v>
      </c>
      <c r="Q128" s="47" t="s">
        <v>369</v>
      </c>
      <c r="R128" s="34">
        <v>0.5</v>
      </c>
      <c r="S128" s="34">
        <v>0.5</v>
      </c>
      <c r="T128" s="137">
        <v>0.5</v>
      </c>
      <c r="U128" s="137">
        <v>1</v>
      </c>
      <c r="V128" s="219" t="s">
        <v>498</v>
      </c>
      <c r="W128" s="219" t="s">
        <v>499</v>
      </c>
      <c r="X128" s="64"/>
    </row>
    <row r="129" spans="1:24" ht="108.75" customHeight="1">
      <c r="A129" s="39" t="s">
        <v>24</v>
      </c>
      <c r="B129" s="211" t="s">
        <v>94</v>
      </c>
      <c r="C129" s="217">
        <v>31</v>
      </c>
      <c r="D129" s="211" t="s">
        <v>561</v>
      </c>
      <c r="E129" s="211"/>
      <c r="F129" s="211">
        <v>3</v>
      </c>
      <c r="G129" s="211" t="s">
        <v>132</v>
      </c>
      <c r="H129" s="210"/>
      <c r="I129" s="40" t="s">
        <v>366</v>
      </c>
      <c r="J129" s="212">
        <v>296140</v>
      </c>
      <c r="K129" s="733"/>
      <c r="L129" s="755"/>
      <c r="M129" s="755"/>
      <c r="N129" s="753"/>
      <c r="O129" s="753"/>
      <c r="P129" s="234" t="s">
        <v>563</v>
      </c>
      <c r="Q129" s="47" t="s">
        <v>369</v>
      </c>
      <c r="R129" s="34">
        <v>0.5</v>
      </c>
      <c r="S129" s="34">
        <v>0.5</v>
      </c>
      <c r="T129" s="137">
        <v>0.5</v>
      </c>
      <c r="U129" s="137">
        <v>1</v>
      </c>
      <c r="V129" s="219" t="s">
        <v>498</v>
      </c>
      <c r="W129" s="219" t="s">
        <v>499</v>
      </c>
      <c r="X129" s="64"/>
    </row>
    <row r="130" spans="1:24" ht="108.75" customHeight="1">
      <c r="A130" s="39" t="s">
        <v>24</v>
      </c>
      <c r="B130" s="211" t="s">
        <v>94</v>
      </c>
      <c r="C130" s="217">
        <v>31</v>
      </c>
      <c r="D130" s="211" t="s">
        <v>561</v>
      </c>
      <c r="E130" s="211"/>
      <c r="F130" s="211">
        <v>3</v>
      </c>
      <c r="G130" s="211" t="s">
        <v>132</v>
      </c>
      <c r="H130" s="210"/>
      <c r="I130" s="40" t="s">
        <v>366</v>
      </c>
      <c r="J130" s="212">
        <v>296140</v>
      </c>
      <c r="K130" s="733"/>
      <c r="L130" s="755"/>
      <c r="M130" s="755"/>
      <c r="N130" s="753"/>
      <c r="O130" s="753"/>
      <c r="P130" s="234" t="s">
        <v>564</v>
      </c>
      <c r="Q130" s="47" t="s">
        <v>371</v>
      </c>
      <c r="R130" s="34">
        <v>0.5</v>
      </c>
      <c r="S130" s="34">
        <v>0.5</v>
      </c>
      <c r="T130" s="137">
        <v>0.5</v>
      </c>
      <c r="U130" s="137">
        <v>1</v>
      </c>
      <c r="V130" s="219" t="s">
        <v>498</v>
      </c>
      <c r="W130" s="219" t="s">
        <v>499</v>
      </c>
      <c r="X130" s="64"/>
    </row>
    <row r="131" spans="1:24" ht="96">
      <c r="A131" s="39" t="s">
        <v>24</v>
      </c>
      <c r="B131" s="211" t="s">
        <v>94</v>
      </c>
      <c r="C131" s="217">
        <v>31</v>
      </c>
      <c r="D131" s="211" t="s">
        <v>561</v>
      </c>
      <c r="E131" s="211"/>
      <c r="F131" s="211">
        <v>3</v>
      </c>
      <c r="G131" s="211" t="s">
        <v>132</v>
      </c>
      <c r="H131" s="210"/>
      <c r="I131" s="40" t="s">
        <v>366</v>
      </c>
      <c r="J131" s="212">
        <v>296140</v>
      </c>
      <c r="K131" s="733"/>
      <c r="L131" s="755"/>
      <c r="M131" s="755"/>
      <c r="N131" s="753"/>
      <c r="O131" s="753"/>
      <c r="P131" s="234" t="s">
        <v>565</v>
      </c>
      <c r="Q131" s="47" t="s">
        <v>369</v>
      </c>
      <c r="R131" s="34">
        <v>0.5</v>
      </c>
      <c r="S131" s="34">
        <v>0.5</v>
      </c>
      <c r="T131" s="137">
        <v>0.5</v>
      </c>
      <c r="U131" s="137">
        <v>1</v>
      </c>
      <c r="V131" s="219" t="s">
        <v>498</v>
      </c>
      <c r="W131" s="219" t="s">
        <v>499</v>
      </c>
      <c r="X131" s="64"/>
    </row>
    <row r="132" spans="1:24" ht="93.75" customHeight="1">
      <c r="A132" s="39" t="s">
        <v>24</v>
      </c>
      <c r="B132" s="211" t="s">
        <v>94</v>
      </c>
      <c r="C132" s="217">
        <v>31</v>
      </c>
      <c r="D132" s="211" t="s">
        <v>561</v>
      </c>
      <c r="E132" s="211"/>
      <c r="F132" s="211">
        <v>3</v>
      </c>
      <c r="G132" s="211" t="s">
        <v>132</v>
      </c>
      <c r="H132" s="210"/>
      <c r="I132" s="40" t="s">
        <v>366</v>
      </c>
      <c r="J132" s="212">
        <v>296140</v>
      </c>
      <c r="K132" s="733"/>
      <c r="L132" s="755"/>
      <c r="M132" s="755"/>
      <c r="N132" s="753"/>
      <c r="O132" s="753"/>
      <c r="P132" s="234" t="s">
        <v>566</v>
      </c>
      <c r="Q132" s="47" t="s">
        <v>369</v>
      </c>
      <c r="R132" s="34">
        <v>0.5</v>
      </c>
      <c r="S132" s="34">
        <v>0.5</v>
      </c>
      <c r="T132" s="137">
        <v>0</v>
      </c>
      <c r="U132" s="137">
        <v>0</v>
      </c>
      <c r="V132" s="219" t="s">
        <v>498</v>
      </c>
      <c r="W132" s="219" t="s">
        <v>499</v>
      </c>
      <c r="X132" s="64"/>
    </row>
    <row r="133" spans="1:24" ht="89.25" customHeight="1">
      <c r="A133" s="39" t="s">
        <v>24</v>
      </c>
      <c r="B133" s="211" t="s">
        <v>94</v>
      </c>
      <c r="C133" s="217">
        <v>31</v>
      </c>
      <c r="D133" s="211" t="s">
        <v>561</v>
      </c>
      <c r="E133" s="211"/>
      <c r="F133" s="211">
        <v>3</v>
      </c>
      <c r="G133" s="211" t="s">
        <v>132</v>
      </c>
      <c r="H133" s="210"/>
      <c r="I133" s="40" t="s">
        <v>366</v>
      </c>
      <c r="J133" s="212">
        <v>296140</v>
      </c>
      <c r="K133" s="733"/>
      <c r="L133" s="755"/>
      <c r="M133" s="755"/>
      <c r="N133" s="753"/>
      <c r="O133" s="753"/>
      <c r="P133" s="234" t="s">
        <v>627</v>
      </c>
      <c r="Q133" s="47" t="s">
        <v>371</v>
      </c>
      <c r="R133" s="34">
        <v>0.5</v>
      </c>
      <c r="S133" s="34">
        <v>0.5</v>
      </c>
      <c r="T133" s="137">
        <v>0</v>
      </c>
      <c r="U133" s="137">
        <v>0</v>
      </c>
      <c r="V133" s="219" t="s">
        <v>498</v>
      </c>
      <c r="W133" s="219" t="s">
        <v>499</v>
      </c>
      <c r="X133" s="64"/>
    </row>
    <row r="134" spans="1:24" ht="96.75" customHeight="1">
      <c r="A134" s="39" t="s">
        <v>24</v>
      </c>
      <c r="B134" s="211" t="s">
        <v>94</v>
      </c>
      <c r="C134" s="217">
        <v>31</v>
      </c>
      <c r="D134" s="211" t="s">
        <v>561</v>
      </c>
      <c r="E134" s="211"/>
      <c r="F134" s="211">
        <v>3</v>
      </c>
      <c r="G134" s="211" t="s">
        <v>132</v>
      </c>
      <c r="H134" s="210"/>
      <c r="I134" s="40" t="s">
        <v>366</v>
      </c>
      <c r="J134" s="212">
        <v>296140</v>
      </c>
      <c r="K134" s="733"/>
      <c r="L134" s="755"/>
      <c r="M134" s="755"/>
      <c r="N134" s="753"/>
      <c r="O134" s="753"/>
      <c r="P134" s="234" t="s">
        <v>567</v>
      </c>
      <c r="Q134" s="47"/>
      <c r="R134" s="34">
        <v>0.5</v>
      </c>
      <c r="S134" s="34">
        <v>0.5</v>
      </c>
      <c r="T134" s="137">
        <v>0.5</v>
      </c>
      <c r="U134" s="137">
        <v>1</v>
      </c>
      <c r="V134" s="219" t="s">
        <v>498</v>
      </c>
      <c r="W134" s="219" t="s">
        <v>499</v>
      </c>
      <c r="X134" s="64"/>
    </row>
    <row r="135" spans="1:24" ht="84.75" customHeight="1">
      <c r="A135" s="39" t="s">
        <v>24</v>
      </c>
      <c r="B135" s="211" t="s">
        <v>94</v>
      </c>
      <c r="C135" s="217">
        <v>31</v>
      </c>
      <c r="D135" s="211" t="s">
        <v>561</v>
      </c>
      <c r="E135" s="211"/>
      <c r="F135" s="211">
        <v>3</v>
      </c>
      <c r="G135" s="211" t="s">
        <v>132</v>
      </c>
      <c r="H135" s="210"/>
      <c r="I135" s="40" t="s">
        <v>366</v>
      </c>
      <c r="J135" s="212">
        <v>296140</v>
      </c>
      <c r="K135" s="733"/>
      <c r="L135" s="755"/>
      <c r="M135" s="755"/>
      <c r="N135" s="753"/>
      <c r="O135" s="753"/>
      <c r="P135" s="234" t="s">
        <v>568</v>
      </c>
      <c r="Q135" s="47" t="s">
        <v>369</v>
      </c>
      <c r="R135" s="34">
        <v>0.5</v>
      </c>
      <c r="S135" s="34">
        <v>0.5</v>
      </c>
      <c r="T135" s="137">
        <v>0.5</v>
      </c>
      <c r="U135" s="137">
        <v>1</v>
      </c>
      <c r="V135" s="219" t="s">
        <v>498</v>
      </c>
      <c r="W135" s="219" t="s">
        <v>499</v>
      </c>
      <c r="X135" s="64"/>
    </row>
    <row r="136" spans="1:24" ht="84" customHeight="1">
      <c r="A136" s="39" t="s">
        <v>24</v>
      </c>
      <c r="B136" s="211" t="s">
        <v>94</v>
      </c>
      <c r="C136" s="217">
        <v>31</v>
      </c>
      <c r="D136" s="211" t="s">
        <v>561</v>
      </c>
      <c r="E136" s="211"/>
      <c r="F136" s="211">
        <v>3</v>
      </c>
      <c r="G136" s="211" t="s">
        <v>132</v>
      </c>
      <c r="H136" s="210"/>
      <c r="I136" s="40" t="s">
        <v>366</v>
      </c>
      <c r="J136" s="212">
        <v>296140</v>
      </c>
      <c r="K136" s="733"/>
      <c r="L136" s="755"/>
      <c r="M136" s="755"/>
      <c r="N136" s="753"/>
      <c r="O136" s="753"/>
      <c r="P136" s="234" t="s">
        <v>569</v>
      </c>
      <c r="Q136" s="47"/>
      <c r="R136" s="34">
        <v>0.5</v>
      </c>
      <c r="S136" s="34">
        <v>0.5</v>
      </c>
      <c r="T136" s="137">
        <v>0.5</v>
      </c>
      <c r="U136" s="137">
        <v>1</v>
      </c>
      <c r="V136" s="219" t="s">
        <v>498</v>
      </c>
      <c r="W136" s="219" t="s">
        <v>499</v>
      </c>
      <c r="X136" s="64"/>
    </row>
    <row r="137" spans="1:24" ht="89.25" customHeight="1">
      <c r="A137" s="39" t="s">
        <v>24</v>
      </c>
      <c r="B137" s="211" t="s">
        <v>94</v>
      </c>
      <c r="C137" s="217">
        <v>31</v>
      </c>
      <c r="D137" s="211" t="s">
        <v>561</v>
      </c>
      <c r="E137" s="211"/>
      <c r="F137" s="211">
        <v>3</v>
      </c>
      <c r="G137" s="211" t="s">
        <v>132</v>
      </c>
      <c r="H137" s="210"/>
      <c r="I137" s="40" t="s">
        <v>366</v>
      </c>
      <c r="J137" s="212">
        <v>296140</v>
      </c>
      <c r="K137" s="733"/>
      <c r="L137" s="755"/>
      <c r="M137" s="755"/>
      <c r="N137" s="753"/>
      <c r="O137" s="753"/>
      <c r="P137" s="234" t="s">
        <v>570</v>
      </c>
      <c r="Q137" s="47"/>
      <c r="R137" s="34">
        <v>0.5</v>
      </c>
      <c r="S137" s="34">
        <v>0.5</v>
      </c>
      <c r="T137" s="137">
        <v>0.5</v>
      </c>
      <c r="U137" s="137">
        <v>1</v>
      </c>
      <c r="V137" s="219" t="s">
        <v>498</v>
      </c>
      <c r="W137" s="219" t="s">
        <v>499</v>
      </c>
      <c r="X137" s="64"/>
    </row>
    <row r="138" spans="1:24" ht="78.75" customHeight="1">
      <c r="A138" s="39" t="s">
        <v>24</v>
      </c>
      <c r="B138" s="211" t="s">
        <v>94</v>
      </c>
      <c r="C138" s="217">
        <v>31</v>
      </c>
      <c r="D138" s="211" t="s">
        <v>561</v>
      </c>
      <c r="E138" s="211"/>
      <c r="F138" s="211">
        <v>3</v>
      </c>
      <c r="G138" s="211" t="s">
        <v>132</v>
      </c>
      <c r="H138" s="210"/>
      <c r="I138" s="40" t="s">
        <v>366</v>
      </c>
      <c r="J138" s="212">
        <v>296140</v>
      </c>
      <c r="K138" s="733"/>
      <c r="L138" s="755"/>
      <c r="M138" s="755"/>
      <c r="N138" s="753"/>
      <c r="O138" s="753"/>
      <c r="P138" s="234" t="s">
        <v>571</v>
      </c>
      <c r="Q138" s="47"/>
      <c r="R138" s="34">
        <v>0.5</v>
      </c>
      <c r="S138" s="34">
        <v>0.5</v>
      </c>
      <c r="T138" s="137">
        <v>0.5</v>
      </c>
      <c r="U138" s="137">
        <v>1</v>
      </c>
      <c r="V138" s="219" t="s">
        <v>498</v>
      </c>
      <c r="W138" s="219" t="s">
        <v>499</v>
      </c>
      <c r="X138" s="64"/>
    </row>
    <row r="139" spans="1:24" ht="84">
      <c r="A139" s="39" t="s">
        <v>24</v>
      </c>
      <c r="B139" s="211" t="s">
        <v>94</v>
      </c>
      <c r="C139" s="217">
        <v>31</v>
      </c>
      <c r="D139" s="211" t="s">
        <v>561</v>
      </c>
      <c r="E139" s="211"/>
      <c r="F139" s="211">
        <v>3</v>
      </c>
      <c r="G139" s="211" t="s">
        <v>132</v>
      </c>
      <c r="H139" s="210"/>
      <c r="I139" s="40" t="s">
        <v>366</v>
      </c>
      <c r="J139" s="212">
        <v>296140</v>
      </c>
      <c r="K139" s="733"/>
      <c r="L139" s="755"/>
      <c r="M139" s="755"/>
      <c r="N139" s="753"/>
      <c r="O139" s="753"/>
      <c r="P139" s="234" t="s">
        <v>572</v>
      </c>
      <c r="Q139" s="47"/>
      <c r="R139" s="34">
        <v>0.5</v>
      </c>
      <c r="S139" s="34">
        <v>0.5</v>
      </c>
      <c r="T139" s="137">
        <v>0.5</v>
      </c>
      <c r="U139" s="137">
        <v>1</v>
      </c>
      <c r="V139" s="219" t="s">
        <v>498</v>
      </c>
      <c r="W139" s="219" t="s">
        <v>499</v>
      </c>
      <c r="X139" s="64"/>
    </row>
    <row r="140" spans="1:24" ht="84">
      <c r="A140" s="39" t="s">
        <v>24</v>
      </c>
      <c r="B140" s="211" t="s">
        <v>94</v>
      </c>
      <c r="C140" s="217">
        <v>31</v>
      </c>
      <c r="D140" s="211" t="s">
        <v>561</v>
      </c>
      <c r="E140" s="211"/>
      <c r="F140" s="211">
        <v>3</v>
      </c>
      <c r="G140" s="211" t="s">
        <v>132</v>
      </c>
      <c r="H140" s="210"/>
      <c r="I140" s="40" t="s">
        <v>366</v>
      </c>
      <c r="J140" s="212">
        <v>296140</v>
      </c>
      <c r="K140" s="733"/>
      <c r="L140" s="755"/>
      <c r="M140" s="755"/>
      <c r="N140" s="753"/>
      <c r="O140" s="753"/>
      <c r="P140" s="234" t="s">
        <v>573</v>
      </c>
      <c r="Q140" s="47"/>
      <c r="R140" s="34">
        <v>0.5</v>
      </c>
      <c r="S140" s="34">
        <v>0.5</v>
      </c>
      <c r="T140" s="137">
        <v>0.5</v>
      </c>
      <c r="U140" s="137">
        <v>1</v>
      </c>
      <c r="V140" s="219" t="s">
        <v>498</v>
      </c>
      <c r="W140" s="219" t="s">
        <v>499</v>
      </c>
      <c r="X140" s="64"/>
    </row>
    <row r="141" spans="1:24" ht="84">
      <c r="A141" s="39" t="s">
        <v>24</v>
      </c>
      <c r="B141" s="211" t="s">
        <v>94</v>
      </c>
      <c r="C141" s="217">
        <v>31</v>
      </c>
      <c r="D141" s="211" t="s">
        <v>561</v>
      </c>
      <c r="E141" s="211"/>
      <c r="F141" s="211">
        <v>3</v>
      </c>
      <c r="G141" s="211" t="s">
        <v>132</v>
      </c>
      <c r="H141" s="210"/>
      <c r="I141" s="40" t="s">
        <v>366</v>
      </c>
      <c r="J141" s="212">
        <v>296140</v>
      </c>
      <c r="K141" s="733"/>
      <c r="L141" s="755"/>
      <c r="M141" s="755"/>
      <c r="N141" s="753"/>
      <c r="O141" s="753"/>
      <c r="P141" s="234" t="s">
        <v>574</v>
      </c>
      <c r="Q141" s="47"/>
      <c r="R141" s="34">
        <v>0.5</v>
      </c>
      <c r="S141" s="34">
        <v>0.5</v>
      </c>
      <c r="T141" s="137">
        <v>0.5</v>
      </c>
      <c r="U141" s="137">
        <v>1</v>
      </c>
      <c r="V141" s="219" t="s">
        <v>498</v>
      </c>
      <c r="W141" s="219" t="s">
        <v>499</v>
      </c>
      <c r="X141" s="64"/>
    </row>
    <row r="142" spans="1:24" ht="84">
      <c r="A142" s="39" t="s">
        <v>24</v>
      </c>
      <c r="B142" s="211" t="s">
        <v>94</v>
      </c>
      <c r="C142" s="217">
        <v>31</v>
      </c>
      <c r="D142" s="211" t="s">
        <v>561</v>
      </c>
      <c r="E142" s="211"/>
      <c r="F142" s="211">
        <v>3</v>
      </c>
      <c r="G142" s="211" t="s">
        <v>132</v>
      </c>
      <c r="H142" s="210"/>
      <c r="I142" s="40" t="s">
        <v>366</v>
      </c>
      <c r="J142" s="212">
        <v>296140</v>
      </c>
      <c r="K142" s="733"/>
      <c r="L142" s="755"/>
      <c r="M142" s="755"/>
      <c r="N142" s="753"/>
      <c r="O142" s="753"/>
      <c r="P142" s="234" t="s">
        <v>575</v>
      </c>
      <c r="Q142" s="47" t="s">
        <v>369</v>
      </c>
      <c r="R142" s="34">
        <v>0.5</v>
      </c>
      <c r="S142" s="34">
        <v>0.5</v>
      </c>
      <c r="T142" s="137">
        <v>0.5</v>
      </c>
      <c r="U142" s="137">
        <v>1</v>
      </c>
      <c r="V142" s="219" t="s">
        <v>498</v>
      </c>
      <c r="W142" s="219" t="s">
        <v>499</v>
      </c>
      <c r="X142" s="64"/>
    </row>
    <row r="143" spans="1:24" ht="84">
      <c r="A143" s="39" t="s">
        <v>24</v>
      </c>
      <c r="B143" s="211" t="s">
        <v>94</v>
      </c>
      <c r="C143" s="217">
        <v>31</v>
      </c>
      <c r="D143" s="211" t="s">
        <v>561</v>
      </c>
      <c r="E143" s="211"/>
      <c r="F143" s="211">
        <v>3</v>
      </c>
      <c r="G143" s="211" t="s">
        <v>132</v>
      </c>
      <c r="H143" s="210"/>
      <c r="I143" s="40" t="s">
        <v>366</v>
      </c>
      <c r="J143" s="212">
        <v>296140</v>
      </c>
      <c r="K143" s="733"/>
      <c r="L143" s="755"/>
      <c r="M143" s="755"/>
      <c r="N143" s="753"/>
      <c r="O143" s="753"/>
      <c r="P143" s="234" t="s">
        <v>576</v>
      </c>
      <c r="Q143" s="47"/>
      <c r="R143" s="34">
        <v>0.5</v>
      </c>
      <c r="S143" s="34">
        <v>0.5</v>
      </c>
      <c r="T143" s="137">
        <v>0.4</v>
      </c>
      <c r="U143" s="137">
        <v>0.8</v>
      </c>
      <c r="V143" s="219" t="s">
        <v>498</v>
      </c>
      <c r="W143" s="219" t="s">
        <v>499</v>
      </c>
      <c r="X143" s="64"/>
    </row>
    <row r="144" spans="1:24" ht="84">
      <c r="A144" s="39" t="s">
        <v>24</v>
      </c>
      <c r="B144" s="211" t="s">
        <v>94</v>
      </c>
      <c r="C144" s="217">
        <v>31</v>
      </c>
      <c r="D144" s="211" t="s">
        <v>561</v>
      </c>
      <c r="E144" s="211"/>
      <c r="F144" s="211">
        <v>3</v>
      </c>
      <c r="G144" s="211" t="s">
        <v>132</v>
      </c>
      <c r="H144" s="210"/>
      <c r="I144" s="40" t="s">
        <v>366</v>
      </c>
      <c r="J144" s="212">
        <v>296140</v>
      </c>
      <c r="K144" s="733"/>
      <c r="L144" s="755"/>
      <c r="M144" s="755"/>
      <c r="N144" s="753"/>
      <c r="O144" s="753"/>
      <c r="P144" s="336" t="s">
        <v>628</v>
      </c>
      <c r="Q144" s="47" t="s">
        <v>369</v>
      </c>
      <c r="R144" s="34"/>
      <c r="S144" s="34">
        <v>1</v>
      </c>
      <c r="T144" s="137">
        <v>1</v>
      </c>
      <c r="U144" s="137">
        <v>1</v>
      </c>
      <c r="V144" s="219" t="s">
        <v>498</v>
      </c>
      <c r="W144" s="219" t="s">
        <v>499</v>
      </c>
      <c r="X144" s="64"/>
    </row>
    <row r="145" spans="1:24" ht="84">
      <c r="A145" s="39" t="s">
        <v>24</v>
      </c>
      <c r="B145" s="211" t="s">
        <v>94</v>
      </c>
      <c r="C145" s="217">
        <v>31</v>
      </c>
      <c r="D145" s="211" t="s">
        <v>561</v>
      </c>
      <c r="E145" s="211"/>
      <c r="F145" s="211">
        <v>3</v>
      </c>
      <c r="G145" s="211" t="s">
        <v>132</v>
      </c>
      <c r="H145" s="210"/>
      <c r="I145" s="40" t="s">
        <v>366</v>
      </c>
      <c r="J145" s="212">
        <v>296140</v>
      </c>
      <c r="K145" s="733"/>
      <c r="L145" s="755"/>
      <c r="M145" s="755"/>
      <c r="N145" s="753"/>
      <c r="O145" s="753"/>
      <c r="P145" s="234" t="s">
        <v>577</v>
      </c>
      <c r="Q145" s="47" t="s">
        <v>369</v>
      </c>
      <c r="R145" s="34">
        <v>0.5</v>
      </c>
      <c r="S145" s="34">
        <v>0.5</v>
      </c>
      <c r="T145" s="137">
        <v>0.5</v>
      </c>
      <c r="U145" s="137">
        <v>1</v>
      </c>
      <c r="V145" s="219" t="s">
        <v>498</v>
      </c>
      <c r="W145" s="219" t="s">
        <v>499</v>
      </c>
      <c r="X145" s="64"/>
    </row>
    <row r="146" spans="1:24" ht="84">
      <c r="A146" s="39" t="s">
        <v>24</v>
      </c>
      <c r="B146" s="211" t="s">
        <v>94</v>
      </c>
      <c r="C146" s="217">
        <v>31</v>
      </c>
      <c r="D146" s="211" t="s">
        <v>561</v>
      </c>
      <c r="E146" s="211"/>
      <c r="F146" s="211">
        <v>3</v>
      </c>
      <c r="G146" s="211" t="s">
        <v>132</v>
      </c>
      <c r="H146" s="210"/>
      <c r="I146" s="40" t="s">
        <v>366</v>
      </c>
      <c r="J146" s="212">
        <v>296140</v>
      </c>
      <c r="K146" s="733"/>
      <c r="L146" s="755"/>
      <c r="M146" s="755"/>
      <c r="N146" s="753"/>
      <c r="O146" s="753"/>
      <c r="P146" s="234" t="s">
        <v>578</v>
      </c>
      <c r="Q146" s="47"/>
      <c r="R146" s="34">
        <v>0.5</v>
      </c>
      <c r="S146" s="34">
        <v>0.5</v>
      </c>
      <c r="T146" s="137">
        <v>0.5</v>
      </c>
      <c r="U146" s="137">
        <v>1</v>
      </c>
      <c r="V146" s="219" t="s">
        <v>498</v>
      </c>
      <c r="W146" s="219" t="s">
        <v>499</v>
      </c>
      <c r="X146" s="64"/>
    </row>
    <row r="147" spans="1:24" ht="84">
      <c r="A147" s="39" t="s">
        <v>24</v>
      </c>
      <c r="B147" s="211" t="s">
        <v>94</v>
      </c>
      <c r="C147" s="217">
        <v>31</v>
      </c>
      <c r="D147" s="211" t="s">
        <v>561</v>
      </c>
      <c r="E147" s="211"/>
      <c r="F147" s="211">
        <v>3</v>
      </c>
      <c r="G147" s="211" t="s">
        <v>132</v>
      </c>
      <c r="H147" s="210"/>
      <c r="I147" s="40" t="s">
        <v>366</v>
      </c>
      <c r="J147" s="212">
        <v>296140</v>
      </c>
      <c r="K147" s="733"/>
      <c r="L147" s="755"/>
      <c r="M147" s="755"/>
      <c r="N147" s="753"/>
      <c r="O147" s="753"/>
      <c r="P147" s="234" t="s">
        <v>579</v>
      </c>
      <c r="Q147" s="47"/>
      <c r="R147" s="34">
        <v>0.5</v>
      </c>
      <c r="S147" s="34">
        <v>0.5</v>
      </c>
      <c r="T147" s="137">
        <v>0.5</v>
      </c>
      <c r="U147" s="137">
        <v>1</v>
      </c>
      <c r="V147" s="219" t="s">
        <v>498</v>
      </c>
      <c r="W147" s="219" t="s">
        <v>499</v>
      </c>
      <c r="X147" s="64"/>
    </row>
    <row r="148" spans="1:24" ht="84">
      <c r="A148" s="39" t="s">
        <v>24</v>
      </c>
      <c r="B148" s="211" t="s">
        <v>94</v>
      </c>
      <c r="C148" s="217">
        <v>31</v>
      </c>
      <c r="D148" s="211" t="s">
        <v>561</v>
      </c>
      <c r="E148" s="211"/>
      <c r="F148" s="211">
        <v>3</v>
      </c>
      <c r="G148" s="211" t="s">
        <v>132</v>
      </c>
      <c r="H148" s="210"/>
      <c r="I148" s="40" t="s">
        <v>366</v>
      </c>
      <c r="J148" s="212">
        <v>296140</v>
      </c>
      <c r="K148" s="733"/>
      <c r="L148" s="755"/>
      <c r="M148" s="755"/>
      <c r="N148" s="753"/>
      <c r="O148" s="753"/>
      <c r="P148" s="234" t="s">
        <v>580</v>
      </c>
      <c r="Q148" s="47"/>
      <c r="R148" s="34">
        <v>0.5</v>
      </c>
      <c r="S148" s="34">
        <v>0.5</v>
      </c>
      <c r="T148" s="137">
        <v>0.5</v>
      </c>
      <c r="U148" s="137">
        <v>1</v>
      </c>
      <c r="V148" s="219" t="s">
        <v>498</v>
      </c>
      <c r="W148" s="219" t="s">
        <v>499</v>
      </c>
      <c r="X148" s="64"/>
    </row>
    <row r="149" spans="1:24" ht="84">
      <c r="A149" s="39" t="s">
        <v>24</v>
      </c>
      <c r="B149" s="211" t="s">
        <v>94</v>
      </c>
      <c r="C149" s="217">
        <v>31</v>
      </c>
      <c r="D149" s="211" t="s">
        <v>561</v>
      </c>
      <c r="E149" s="211"/>
      <c r="F149" s="211">
        <v>3</v>
      </c>
      <c r="G149" s="211" t="s">
        <v>132</v>
      </c>
      <c r="H149" s="210"/>
      <c r="I149" s="40" t="s">
        <v>366</v>
      </c>
      <c r="J149" s="212">
        <v>296140</v>
      </c>
      <c r="K149" s="733"/>
      <c r="L149" s="755"/>
      <c r="M149" s="755"/>
      <c r="N149" s="753"/>
      <c r="O149" s="753"/>
      <c r="P149" s="234" t="s">
        <v>581</v>
      </c>
      <c r="Q149" s="47"/>
      <c r="R149" s="34">
        <v>0.5</v>
      </c>
      <c r="S149" s="34">
        <v>0.5</v>
      </c>
      <c r="T149" s="137">
        <v>0.5</v>
      </c>
      <c r="U149" s="137">
        <v>1</v>
      </c>
      <c r="V149" s="219" t="s">
        <v>498</v>
      </c>
      <c r="W149" s="219" t="s">
        <v>499</v>
      </c>
      <c r="X149" s="64"/>
    </row>
    <row r="150" spans="1:24" ht="84">
      <c r="A150" s="39" t="s">
        <v>24</v>
      </c>
      <c r="B150" s="211" t="s">
        <v>94</v>
      </c>
      <c r="C150" s="217">
        <v>31</v>
      </c>
      <c r="D150" s="211" t="s">
        <v>561</v>
      </c>
      <c r="E150" s="211"/>
      <c r="F150" s="211">
        <v>3</v>
      </c>
      <c r="G150" s="211" t="s">
        <v>132</v>
      </c>
      <c r="H150" s="210"/>
      <c r="I150" s="40" t="s">
        <v>366</v>
      </c>
      <c r="J150" s="212">
        <v>296140</v>
      </c>
      <c r="K150" s="733"/>
      <c r="L150" s="755"/>
      <c r="M150" s="755"/>
      <c r="N150" s="753"/>
      <c r="O150" s="753"/>
      <c r="P150" s="234" t="s">
        <v>582</v>
      </c>
      <c r="Q150" s="47" t="s">
        <v>369</v>
      </c>
      <c r="R150" s="34">
        <v>1</v>
      </c>
      <c r="S150" s="34"/>
      <c r="T150" s="137">
        <v>1</v>
      </c>
      <c r="U150" s="137">
        <v>1</v>
      </c>
      <c r="V150" s="219" t="s">
        <v>498</v>
      </c>
      <c r="W150" s="219" t="s">
        <v>499</v>
      </c>
      <c r="X150" s="64"/>
    </row>
    <row r="151" spans="1:24" ht="84">
      <c r="A151" s="39" t="s">
        <v>24</v>
      </c>
      <c r="B151" s="211" t="s">
        <v>94</v>
      </c>
      <c r="C151" s="217">
        <v>31</v>
      </c>
      <c r="D151" s="211" t="s">
        <v>561</v>
      </c>
      <c r="E151" s="211"/>
      <c r="F151" s="211">
        <v>3</v>
      </c>
      <c r="G151" s="211" t="s">
        <v>132</v>
      </c>
      <c r="H151" s="210"/>
      <c r="I151" s="40" t="s">
        <v>366</v>
      </c>
      <c r="J151" s="212">
        <v>296140</v>
      </c>
      <c r="K151" s="733"/>
      <c r="L151" s="755"/>
      <c r="M151" s="755"/>
      <c r="N151" s="753"/>
      <c r="O151" s="753"/>
      <c r="P151" s="234" t="s">
        <v>605</v>
      </c>
      <c r="Q151" s="47" t="s">
        <v>378</v>
      </c>
      <c r="R151" s="34"/>
      <c r="S151" s="34">
        <v>1</v>
      </c>
      <c r="T151" s="137">
        <v>1</v>
      </c>
      <c r="U151" s="137">
        <v>1</v>
      </c>
      <c r="V151" s="219" t="s">
        <v>498</v>
      </c>
      <c r="W151" s="219" t="s">
        <v>499</v>
      </c>
      <c r="X151" s="64"/>
    </row>
    <row r="152" spans="1:24" ht="101.25" customHeight="1">
      <c r="A152" s="39"/>
      <c r="B152" s="211"/>
      <c r="C152" s="217"/>
      <c r="D152" s="211"/>
      <c r="E152" s="211"/>
      <c r="F152" s="211"/>
      <c r="G152" s="211"/>
      <c r="H152" s="210"/>
      <c r="I152" s="40"/>
      <c r="J152" s="212"/>
      <c r="K152" s="733"/>
      <c r="L152" s="755"/>
      <c r="M152" s="755"/>
      <c r="N152" s="753"/>
      <c r="O152" s="753"/>
      <c r="P152" s="336" t="s">
        <v>629</v>
      </c>
      <c r="Q152" s="47"/>
      <c r="R152" s="124">
        <v>0.5</v>
      </c>
      <c r="S152" s="124">
        <v>0.5</v>
      </c>
      <c r="T152" s="133">
        <v>0.5</v>
      </c>
      <c r="U152" s="137">
        <v>1</v>
      </c>
      <c r="V152" s="219"/>
      <c r="W152" s="219"/>
      <c r="X152" s="64"/>
    </row>
    <row r="153" spans="1:24" ht="66.75" customHeight="1">
      <c r="A153" s="39"/>
      <c r="B153" s="211"/>
      <c r="C153" s="217"/>
      <c r="D153" s="211"/>
      <c r="E153" s="211"/>
      <c r="F153" s="211"/>
      <c r="G153" s="211"/>
      <c r="H153" s="210"/>
      <c r="I153" s="40"/>
      <c r="J153" s="212"/>
      <c r="K153" s="733"/>
      <c r="L153" s="755"/>
      <c r="M153" s="755"/>
      <c r="N153" s="753"/>
      <c r="O153" s="753"/>
      <c r="P153" s="336" t="s">
        <v>630</v>
      </c>
      <c r="Q153" s="47"/>
      <c r="R153" s="124">
        <v>0.5</v>
      </c>
      <c r="S153" s="124">
        <v>0.5</v>
      </c>
      <c r="T153" s="133">
        <v>0.5</v>
      </c>
      <c r="U153" s="137">
        <v>1</v>
      </c>
      <c r="V153" s="219"/>
      <c r="W153" s="219"/>
      <c r="X153" s="64"/>
    </row>
    <row r="154" spans="1:24" ht="71.25" customHeight="1">
      <c r="A154" s="39"/>
      <c r="B154" s="211"/>
      <c r="C154" s="217"/>
      <c r="D154" s="211"/>
      <c r="E154" s="211"/>
      <c r="F154" s="211"/>
      <c r="G154" s="211"/>
      <c r="H154" s="210"/>
      <c r="I154" s="40"/>
      <c r="J154" s="212"/>
      <c r="K154" s="733"/>
      <c r="L154" s="755"/>
      <c r="M154" s="755"/>
      <c r="N154" s="753"/>
      <c r="O154" s="753"/>
      <c r="P154" s="336" t="s">
        <v>631</v>
      </c>
      <c r="Q154" s="47"/>
      <c r="R154" s="124">
        <v>0.5</v>
      </c>
      <c r="S154" s="124">
        <v>0.5</v>
      </c>
      <c r="T154" s="133">
        <v>0.5</v>
      </c>
      <c r="U154" s="137">
        <v>1</v>
      </c>
      <c r="V154" s="219"/>
      <c r="W154" s="219"/>
      <c r="X154" s="64"/>
    </row>
    <row r="155" spans="1:24" ht="84">
      <c r="A155" s="39" t="s">
        <v>24</v>
      </c>
      <c r="B155" s="211" t="s">
        <v>94</v>
      </c>
      <c r="C155" s="217">
        <v>31</v>
      </c>
      <c r="D155" s="211" t="s">
        <v>561</v>
      </c>
      <c r="E155" s="211"/>
      <c r="F155" s="211">
        <v>3</v>
      </c>
      <c r="G155" s="211" t="s">
        <v>132</v>
      </c>
      <c r="H155" s="210"/>
      <c r="I155" s="40" t="s">
        <v>366</v>
      </c>
      <c r="J155" s="212">
        <v>296140</v>
      </c>
      <c r="K155" s="733"/>
      <c r="L155" s="755"/>
      <c r="M155" s="755"/>
      <c r="N155" s="753"/>
      <c r="O155" s="753"/>
      <c r="P155" s="239" t="s">
        <v>583</v>
      </c>
      <c r="Q155" s="125" t="s">
        <v>378</v>
      </c>
      <c r="R155" s="122">
        <v>1</v>
      </c>
      <c r="S155" s="122"/>
      <c r="T155" s="137">
        <v>0</v>
      </c>
      <c r="U155" s="137">
        <v>0</v>
      </c>
      <c r="V155" s="219" t="s">
        <v>498</v>
      </c>
      <c r="W155" s="219" t="s">
        <v>499</v>
      </c>
      <c r="X155" s="64"/>
    </row>
    <row r="156" spans="1:24" ht="84">
      <c r="A156" s="39" t="s">
        <v>24</v>
      </c>
      <c r="B156" s="211" t="s">
        <v>94</v>
      </c>
      <c r="C156" s="217">
        <v>31</v>
      </c>
      <c r="D156" s="211" t="s">
        <v>561</v>
      </c>
      <c r="E156" s="211"/>
      <c r="F156" s="211">
        <v>3</v>
      </c>
      <c r="G156" s="211" t="s">
        <v>132</v>
      </c>
      <c r="H156" s="210"/>
      <c r="I156" s="40" t="s">
        <v>366</v>
      </c>
      <c r="J156" s="212">
        <v>296140</v>
      </c>
      <c r="K156" s="733"/>
      <c r="L156" s="755"/>
      <c r="M156" s="755"/>
      <c r="N156" s="753"/>
      <c r="O156" s="753"/>
      <c r="P156" s="239" t="s">
        <v>406</v>
      </c>
      <c r="Q156" s="125" t="s">
        <v>407</v>
      </c>
      <c r="R156" s="122">
        <v>1</v>
      </c>
      <c r="S156" s="122"/>
      <c r="T156" s="137">
        <v>1</v>
      </c>
      <c r="U156" s="137">
        <v>1</v>
      </c>
      <c r="V156" s="219" t="s">
        <v>498</v>
      </c>
      <c r="W156" s="219" t="s">
        <v>499</v>
      </c>
      <c r="X156" s="64"/>
    </row>
    <row r="157" spans="1:24" ht="84">
      <c r="A157" s="39" t="s">
        <v>24</v>
      </c>
      <c r="B157" s="211" t="s">
        <v>94</v>
      </c>
      <c r="C157" s="217">
        <v>31</v>
      </c>
      <c r="D157" s="211" t="s">
        <v>561</v>
      </c>
      <c r="E157" s="211"/>
      <c r="F157" s="211">
        <v>3</v>
      </c>
      <c r="G157" s="211" t="s">
        <v>132</v>
      </c>
      <c r="H157" s="210"/>
      <c r="I157" s="40" t="s">
        <v>366</v>
      </c>
      <c r="J157" s="212">
        <v>296140</v>
      </c>
      <c r="K157" s="733"/>
      <c r="L157" s="755"/>
      <c r="M157" s="755"/>
      <c r="N157" s="753"/>
      <c r="O157" s="753"/>
      <c r="P157" s="240" t="s">
        <v>584</v>
      </c>
      <c r="Q157" s="126" t="s">
        <v>585</v>
      </c>
      <c r="R157" s="122">
        <v>0.5</v>
      </c>
      <c r="S157" s="122">
        <v>0.5</v>
      </c>
      <c r="T157" s="137">
        <v>0.5</v>
      </c>
      <c r="U157" s="137">
        <v>1</v>
      </c>
      <c r="V157" s="219" t="s">
        <v>498</v>
      </c>
      <c r="W157" s="219" t="s">
        <v>499</v>
      </c>
      <c r="X157" s="64"/>
    </row>
    <row r="158" spans="1:24" ht="84">
      <c r="A158" s="39" t="s">
        <v>24</v>
      </c>
      <c r="B158" s="211" t="s">
        <v>94</v>
      </c>
      <c r="C158" s="217">
        <v>31</v>
      </c>
      <c r="D158" s="211" t="s">
        <v>561</v>
      </c>
      <c r="E158" s="211"/>
      <c r="F158" s="211">
        <v>3</v>
      </c>
      <c r="G158" s="211" t="s">
        <v>132</v>
      </c>
      <c r="H158" s="210"/>
      <c r="I158" s="40" t="s">
        <v>366</v>
      </c>
      <c r="J158" s="212">
        <v>296140</v>
      </c>
      <c r="K158" s="733"/>
      <c r="L158" s="755"/>
      <c r="M158" s="755"/>
      <c r="N158" s="753"/>
      <c r="O158" s="753"/>
      <c r="P158" s="240" t="s">
        <v>586</v>
      </c>
      <c r="Q158" s="126" t="s">
        <v>378</v>
      </c>
      <c r="R158" s="122">
        <v>0.5</v>
      </c>
      <c r="S158" s="122">
        <v>0.5</v>
      </c>
      <c r="T158" s="137">
        <v>0</v>
      </c>
      <c r="U158" s="137">
        <v>0</v>
      </c>
      <c r="V158" s="219" t="s">
        <v>498</v>
      </c>
      <c r="W158" s="219" t="s">
        <v>499</v>
      </c>
      <c r="X158" s="64"/>
    </row>
    <row r="159" spans="1:24" ht="84">
      <c r="A159" s="39" t="s">
        <v>24</v>
      </c>
      <c r="B159" s="211" t="s">
        <v>94</v>
      </c>
      <c r="C159" s="217">
        <v>31</v>
      </c>
      <c r="D159" s="211" t="s">
        <v>561</v>
      </c>
      <c r="E159" s="211"/>
      <c r="F159" s="211">
        <v>3</v>
      </c>
      <c r="G159" s="211" t="s">
        <v>132</v>
      </c>
      <c r="H159" s="210"/>
      <c r="I159" s="40" t="s">
        <v>366</v>
      </c>
      <c r="J159" s="212">
        <v>296140</v>
      </c>
      <c r="K159" s="733"/>
      <c r="L159" s="755"/>
      <c r="M159" s="755"/>
      <c r="N159" s="753"/>
      <c r="O159" s="753"/>
      <c r="P159" s="240" t="s">
        <v>587</v>
      </c>
      <c r="Q159" s="126" t="s">
        <v>405</v>
      </c>
      <c r="R159" s="122">
        <v>0.5</v>
      </c>
      <c r="S159" s="122">
        <v>0.5</v>
      </c>
      <c r="T159" s="137">
        <v>0.5</v>
      </c>
      <c r="U159" s="137">
        <v>1</v>
      </c>
      <c r="V159" s="219" t="s">
        <v>498</v>
      </c>
      <c r="W159" s="219" t="s">
        <v>499</v>
      </c>
      <c r="X159" s="64"/>
    </row>
    <row r="160" spans="1:24" ht="84">
      <c r="A160" s="39" t="s">
        <v>24</v>
      </c>
      <c r="B160" s="211" t="s">
        <v>94</v>
      </c>
      <c r="C160" s="217">
        <v>31</v>
      </c>
      <c r="D160" s="211" t="s">
        <v>561</v>
      </c>
      <c r="E160" s="211"/>
      <c r="F160" s="211">
        <v>3</v>
      </c>
      <c r="G160" s="211" t="s">
        <v>132</v>
      </c>
      <c r="H160" s="210"/>
      <c r="I160" s="40" t="s">
        <v>366</v>
      </c>
      <c r="J160" s="212">
        <v>296140</v>
      </c>
      <c r="K160" s="734"/>
      <c r="L160" s="755"/>
      <c r="M160" s="755"/>
      <c r="N160" s="754"/>
      <c r="O160" s="754"/>
      <c r="P160" s="240" t="s">
        <v>588</v>
      </c>
      <c r="Q160" s="126" t="s">
        <v>589</v>
      </c>
      <c r="R160" s="122">
        <v>0.5</v>
      </c>
      <c r="S160" s="122">
        <v>0.5</v>
      </c>
      <c r="T160" s="137">
        <v>0</v>
      </c>
      <c r="U160" s="137">
        <v>0</v>
      </c>
      <c r="V160" s="219" t="s">
        <v>498</v>
      </c>
      <c r="W160" s="219" t="s">
        <v>499</v>
      </c>
      <c r="X160" s="64"/>
    </row>
    <row r="161" spans="1:24" ht="72">
      <c r="A161" s="39" t="s">
        <v>24</v>
      </c>
      <c r="B161" s="211" t="s">
        <v>94</v>
      </c>
      <c r="C161" s="42"/>
      <c r="D161" s="35"/>
      <c r="E161" s="35"/>
      <c r="F161" s="35"/>
      <c r="G161" s="211" t="s">
        <v>132</v>
      </c>
      <c r="H161" s="210"/>
      <c r="I161" s="212" t="s">
        <v>264</v>
      </c>
      <c r="J161" s="212">
        <v>296098</v>
      </c>
      <c r="K161" s="41" t="s">
        <v>80</v>
      </c>
      <c r="L161" s="214">
        <v>0.5</v>
      </c>
      <c r="M161" s="214">
        <v>0.5</v>
      </c>
      <c r="N161" s="148">
        <v>1</v>
      </c>
      <c r="O161" s="148">
        <v>1</v>
      </c>
      <c r="P161" s="60" t="s">
        <v>265</v>
      </c>
      <c r="Q161" s="60" t="s">
        <v>362</v>
      </c>
      <c r="R161" s="242">
        <v>1</v>
      </c>
      <c r="S161" s="69"/>
      <c r="T161" s="170">
        <v>1</v>
      </c>
      <c r="U161" s="148">
        <v>1</v>
      </c>
      <c r="V161" s="80" t="s">
        <v>119</v>
      </c>
      <c r="W161" s="82" t="s">
        <v>99</v>
      </c>
      <c r="X161" s="64"/>
    </row>
    <row r="162" spans="1:24" ht="84">
      <c r="A162" s="39" t="s">
        <v>24</v>
      </c>
      <c r="B162" s="211" t="s">
        <v>172</v>
      </c>
      <c r="C162" s="758" t="s">
        <v>101</v>
      </c>
      <c r="D162" s="741" t="s">
        <v>163</v>
      </c>
      <c r="E162" s="759">
        <v>0.004536775897680711</v>
      </c>
      <c r="F162" s="759" t="s">
        <v>164</v>
      </c>
      <c r="G162" s="211" t="s">
        <v>132</v>
      </c>
      <c r="H162" s="210"/>
      <c r="I162" s="212" t="s">
        <v>197</v>
      </c>
      <c r="J162" s="212">
        <v>296052</v>
      </c>
      <c r="K162" s="211" t="s">
        <v>81</v>
      </c>
      <c r="L162" s="226">
        <v>0.5</v>
      </c>
      <c r="M162" s="226">
        <v>0.5</v>
      </c>
      <c r="N162" s="227">
        <v>1</v>
      </c>
      <c r="O162" s="227">
        <v>1</v>
      </c>
      <c r="P162" s="60" t="s">
        <v>198</v>
      </c>
      <c r="Q162" s="60" t="s">
        <v>199</v>
      </c>
      <c r="R162" s="221">
        <v>116</v>
      </c>
      <c r="S162" s="242"/>
      <c r="T162" s="149">
        <v>116</v>
      </c>
      <c r="U162" s="227">
        <v>1</v>
      </c>
      <c r="V162" s="44" t="s">
        <v>118</v>
      </c>
      <c r="W162" s="72" t="s">
        <v>156</v>
      </c>
      <c r="X162" s="64"/>
    </row>
    <row r="163" spans="1:24" ht="60">
      <c r="A163" s="39"/>
      <c r="B163" s="211"/>
      <c r="C163" s="758"/>
      <c r="D163" s="741"/>
      <c r="E163" s="759"/>
      <c r="F163" s="759"/>
      <c r="G163" s="211"/>
      <c r="H163" s="210"/>
      <c r="I163" s="212" t="s">
        <v>197</v>
      </c>
      <c r="J163" s="212">
        <v>296052</v>
      </c>
      <c r="K163" s="741" t="s">
        <v>197</v>
      </c>
      <c r="L163" s="742">
        <v>0.5</v>
      </c>
      <c r="M163" s="742">
        <v>0.5</v>
      </c>
      <c r="N163" s="731">
        <v>0.5</v>
      </c>
      <c r="O163" s="731">
        <v>0.5</v>
      </c>
      <c r="P163" s="60" t="s">
        <v>200</v>
      </c>
      <c r="Q163" s="60" t="s">
        <v>201</v>
      </c>
      <c r="R163" s="233">
        <v>1</v>
      </c>
      <c r="S163" s="242"/>
      <c r="T163" s="227">
        <v>1</v>
      </c>
      <c r="U163" s="148">
        <v>1</v>
      </c>
      <c r="V163" s="44" t="s">
        <v>118</v>
      </c>
      <c r="W163" s="72" t="s">
        <v>156</v>
      </c>
      <c r="X163" s="64"/>
    </row>
    <row r="164" spans="1:24" ht="60">
      <c r="A164" s="39"/>
      <c r="B164" s="211"/>
      <c r="C164" s="758"/>
      <c r="D164" s="741"/>
      <c r="E164" s="759"/>
      <c r="F164" s="759"/>
      <c r="G164" s="211"/>
      <c r="H164" s="210"/>
      <c r="I164" s="212" t="s">
        <v>197</v>
      </c>
      <c r="J164" s="212">
        <v>296052</v>
      </c>
      <c r="K164" s="741"/>
      <c r="L164" s="742"/>
      <c r="M164" s="742"/>
      <c r="N164" s="731"/>
      <c r="O164" s="731"/>
      <c r="P164" s="60" t="s">
        <v>216</v>
      </c>
      <c r="Q164" s="60" t="s">
        <v>202</v>
      </c>
      <c r="R164" s="242">
        <v>4</v>
      </c>
      <c r="S164" s="242">
        <v>5</v>
      </c>
      <c r="T164" s="227">
        <v>0</v>
      </c>
      <c r="U164" s="227">
        <v>0</v>
      </c>
      <c r="V164" s="44" t="s">
        <v>118</v>
      </c>
      <c r="W164" s="72" t="s">
        <v>156</v>
      </c>
      <c r="X164" s="64"/>
    </row>
    <row r="165" spans="1:24" ht="60">
      <c r="A165" s="39"/>
      <c r="B165" s="211"/>
      <c r="C165" s="758"/>
      <c r="D165" s="741"/>
      <c r="E165" s="759"/>
      <c r="F165" s="759"/>
      <c r="G165" s="211"/>
      <c r="H165" s="210"/>
      <c r="I165" s="212" t="s">
        <v>197</v>
      </c>
      <c r="J165" s="212">
        <v>296052</v>
      </c>
      <c r="K165" s="741"/>
      <c r="L165" s="742"/>
      <c r="M165" s="742"/>
      <c r="N165" s="731"/>
      <c r="O165" s="731"/>
      <c r="P165" s="60" t="s">
        <v>203</v>
      </c>
      <c r="Q165" s="60" t="s">
        <v>204</v>
      </c>
      <c r="R165" s="242">
        <v>1</v>
      </c>
      <c r="S165" s="60">
        <v>1</v>
      </c>
      <c r="T165" s="161">
        <v>0.5</v>
      </c>
      <c r="U165" s="161">
        <v>0.5</v>
      </c>
      <c r="V165" s="44" t="s">
        <v>118</v>
      </c>
      <c r="W165" s="72" t="s">
        <v>156</v>
      </c>
      <c r="X165" s="64"/>
    </row>
    <row r="166" spans="1:24" ht="84">
      <c r="A166" s="39" t="s">
        <v>24</v>
      </c>
      <c r="B166" s="211" t="s">
        <v>172</v>
      </c>
      <c r="C166" s="758"/>
      <c r="D166" s="741"/>
      <c r="E166" s="741"/>
      <c r="F166" s="741"/>
      <c r="G166" s="211" t="s">
        <v>132</v>
      </c>
      <c r="H166" s="210"/>
      <c r="I166" s="212" t="s">
        <v>197</v>
      </c>
      <c r="J166" s="212">
        <v>296052</v>
      </c>
      <c r="K166" s="211" t="s">
        <v>82</v>
      </c>
      <c r="L166" s="97">
        <v>1</v>
      </c>
      <c r="M166" s="215"/>
      <c r="N166" s="227">
        <v>1</v>
      </c>
      <c r="O166" s="227">
        <v>1</v>
      </c>
      <c r="P166" s="230" t="s">
        <v>205</v>
      </c>
      <c r="Q166" s="60" t="s">
        <v>206</v>
      </c>
      <c r="R166" s="60">
        <v>1</v>
      </c>
      <c r="S166" s="242"/>
      <c r="T166" s="228">
        <v>1</v>
      </c>
      <c r="U166" s="148">
        <v>1</v>
      </c>
      <c r="V166" s="44" t="s">
        <v>118</v>
      </c>
      <c r="W166" s="72" t="s">
        <v>156</v>
      </c>
      <c r="X166" s="64"/>
    </row>
    <row r="167" spans="1:24" ht="84">
      <c r="A167" s="39" t="s">
        <v>24</v>
      </c>
      <c r="B167" s="211" t="s">
        <v>172</v>
      </c>
      <c r="C167" s="758"/>
      <c r="D167" s="741"/>
      <c r="E167" s="741"/>
      <c r="F167" s="741"/>
      <c r="G167" s="211" t="s">
        <v>132</v>
      </c>
      <c r="H167" s="210"/>
      <c r="I167" s="212" t="s">
        <v>197</v>
      </c>
      <c r="J167" s="212">
        <v>296052</v>
      </c>
      <c r="K167" s="732" t="s">
        <v>83</v>
      </c>
      <c r="L167" s="735">
        <v>0.5</v>
      </c>
      <c r="M167" s="735">
        <v>0.5</v>
      </c>
      <c r="N167" s="738">
        <v>0.63</v>
      </c>
      <c r="O167" s="738">
        <v>0.63</v>
      </c>
      <c r="P167" s="60" t="s">
        <v>198</v>
      </c>
      <c r="Q167" s="60" t="s">
        <v>206</v>
      </c>
      <c r="R167" s="67">
        <v>0.5</v>
      </c>
      <c r="S167" s="67">
        <v>0.5</v>
      </c>
      <c r="T167" s="161">
        <v>1</v>
      </c>
      <c r="U167" s="162">
        <v>1</v>
      </c>
      <c r="V167" s="44" t="s">
        <v>118</v>
      </c>
      <c r="W167" s="72" t="s">
        <v>156</v>
      </c>
      <c r="X167" s="64"/>
    </row>
    <row r="168" spans="1:24" ht="132">
      <c r="A168" s="39" t="s">
        <v>213</v>
      </c>
      <c r="B168" s="211" t="s">
        <v>172</v>
      </c>
      <c r="C168" s="212" t="s">
        <v>101</v>
      </c>
      <c r="D168" s="212" t="s">
        <v>163</v>
      </c>
      <c r="E168" s="213">
        <v>0.004536775897680711</v>
      </c>
      <c r="F168" s="212" t="s">
        <v>164</v>
      </c>
      <c r="G168" s="211" t="s">
        <v>132</v>
      </c>
      <c r="H168" s="210"/>
      <c r="I168" s="212" t="s">
        <v>197</v>
      </c>
      <c r="J168" s="212">
        <v>296052</v>
      </c>
      <c r="K168" s="733"/>
      <c r="L168" s="736"/>
      <c r="M168" s="736"/>
      <c r="N168" s="739"/>
      <c r="O168" s="739"/>
      <c r="P168" s="60" t="s">
        <v>207</v>
      </c>
      <c r="Q168" s="60" t="s">
        <v>208</v>
      </c>
      <c r="R168" s="67">
        <v>0.5</v>
      </c>
      <c r="S168" s="67">
        <v>0.5</v>
      </c>
      <c r="T168" s="229">
        <v>1</v>
      </c>
      <c r="U168" s="161">
        <v>1</v>
      </c>
      <c r="V168" s="44" t="s">
        <v>118</v>
      </c>
      <c r="W168" s="72" t="s">
        <v>156</v>
      </c>
      <c r="X168" s="64"/>
    </row>
    <row r="169" spans="1:24" ht="84">
      <c r="A169" s="39" t="s">
        <v>214</v>
      </c>
      <c r="B169" s="211" t="s">
        <v>172</v>
      </c>
      <c r="C169" s="212"/>
      <c r="D169" s="212"/>
      <c r="E169" s="213"/>
      <c r="F169" s="212"/>
      <c r="G169" s="211" t="s">
        <v>132</v>
      </c>
      <c r="H169" s="210"/>
      <c r="I169" s="212" t="s">
        <v>197</v>
      </c>
      <c r="J169" s="212">
        <v>296052</v>
      </c>
      <c r="K169" s="733"/>
      <c r="L169" s="736"/>
      <c r="M169" s="736"/>
      <c r="N169" s="739"/>
      <c r="O169" s="739"/>
      <c r="P169" s="60" t="s">
        <v>209</v>
      </c>
      <c r="Q169" s="60" t="s">
        <v>210</v>
      </c>
      <c r="R169" s="60">
        <v>4</v>
      </c>
      <c r="S169" s="60">
        <v>5</v>
      </c>
      <c r="T169" s="175">
        <v>0</v>
      </c>
      <c r="U169" s="162">
        <v>0</v>
      </c>
      <c r="V169" s="44" t="s">
        <v>118</v>
      </c>
      <c r="W169" s="72" t="s">
        <v>156</v>
      </c>
      <c r="X169" s="64"/>
    </row>
    <row r="170" spans="1:24" ht="84">
      <c r="A170" s="39" t="s">
        <v>215</v>
      </c>
      <c r="B170" s="211" t="s">
        <v>172</v>
      </c>
      <c r="C170" s="212"/>
      <c r="D170" s="212"/>
      <c r="E170" s="213"/>
      <c r="F170" s="212"/>
      <c r="G170" s="211" t="s">
        <v>132</v>
      </c>
      <c r="H170" s="210"/>
      <c r="I170" s="212" t="s">
        <v>197</v>
      </c>
      <c r="J170" s="212">
        <v>296052</v>
      </c>
      <c r="K170" s="734"/>
      <c r="L170" s="737"/>
      <c r="M170" s="737"/>
      <c r="N170" s="740"/>
      <c r="O170" s="740"/>
      <c r="P170" s="60" t="s">
        <v>211</v>
      </c>
      <c r="Q170" s="60" t="s">
        <v>212</v>
      </c>
      <c r="R170" s="60">
        <v>1</v>
      </c>
      <c r="S170" s="60">
        <v>1</v>
      </c>
      <c r="T170" s="175">
        <v>1</v>
      </c>
      <c r="U170" s="162">
        <v>0.5</v>
      </c>
      <c r="V170" s="44" t="s">
        <v>118</v>
      </c>
      <c r="W170" s="72" t="s">
        <v>156</v>
      </c>
      <c r="X170" s="64"/>
    </row>
    <row r="171" spans="1:24" ht="18.75">
      <c r="A171" s="343"/>
      <c r="B171" s="343"/>
      <c r="C171" s="343"/>
      <c r="D171" s="343"/>
      <c r="E171" s="343"/>
      <c r="F171" s="343"/>
      <c r="G171" s="344"/>
      <c r="H171" s="344"/>
      <c r="I171" s="344"/>
      <c r="J171" s="344"/>
      <c r="K171" s="343"/>
      <c r="L171" s="343"/>
      <c r="M171" s="343"/>
      <c r="N171" s="343"/>
      <c r="O171" s="345">
        <v>0.78</v>
      </c>
      <c r="P171" s="343"/>
      <c r="Q171" s="343"/>
      <c r="R171" s="343"/>
      <c r="S171" s="343"/>
      <c r="T171" s="346"/>
      <c r="U171" s="345">
        <v>0.69</v>
      </c>
      <c r="V171" s="343"/>
      <c r="W171" s="343"/>
      <c r="X171" s="343"/>
    </row>
    <row r="172" ht="12">
      <c r="D172" s="87"/>
    </row>
    <row r="173" spans="1:4" ht="12.75">
      <c r="A173" s="723" t="s">
        <v>770</v>
      </c>
      <c r="B173" s="723"/>
      <c r="C173" s="287" t="s">
        <v>768</v>
      </c>
      <c r="D173" s="287" t="s">
        <v>769</v>
      </c>
    </row>
    <row r="174" spans="1:4" ht="12.75">
      <c r="A174" s="818" t="s">
        <v>779</v>
      </c>
      <c r="B174" s="818"/>
      <c r="C174" s="350">
        <v>0.78</v>
      </c>
      <c r="D174" s="351">
        <v>0.67</v>
      </c>
    </row>
    <row r="175" spans="1:4" ht="12.75">
      <c r="A175" s="819" t="s">
        <v>780</v>
      </c>
      <c r="B175" s="820"/>
      <c r="C175" s="297">
        <v>0.79</v>
      </c>
      <c r="D175" s="298">
        <v>0.7</v>
      </c>
    </row>
    <row r="176" spans="1:4" ht="12.75">
      <c r="A176" s="816" t="s">
        <v>781</v>
      </c>
      <c r="B176" s="817"/>
      <c r="C176" s="297">
        <v>0.78</v>
      </c>
      <c r="D176" s="298">
        <v>0.73</v>
      </c>
    </row>
    <row r="177" spans="1:4" ht="12.75">
      <c r="A177" s="811" t="s">
        <v>793</v>
      </c>
      <c r="B177" s="812"/>
      <c r="C177" s="350">
        <v>0.79</v>
      </c>
      <c r="D177" s="351">
        <v>0.72</v>
      </c>
    </row>
    <row r="178" spans="1:4" ht="12.75">
      <c r="A178" s="811" t="s">
        <v>694</v>
      </c>
      <c r="B178" s="812"/>
      <c r="C178" s="350">
        <v>0.83</v>
      </c>
      <c r="D178" s="351">
        <v>0.76</v>
      </c>
    </row>
    <row r="179" spans="1:4" ht="12.75">
      <c r="A179" s="811" t="s">
        <v>790</v>
      </c>
      <c r="B179" s="812"/>
      <c r="C179" s="350">
        <v>0.99</v>
      </c>
      <c r="D179" s="351">
        <v>0.99</v>
      </c>
    </row>
    <row r="180" spans="1:20" ht="12.75">
      <c r="A180" s="811" t="s">
        <v>783</v>
      </c>
      <c r="B180" s="812"/>
      <c r="C180" s="350">
        <v>0.78</v>
      </c>
      <c r="D180" s="351">
        <v>0.67</v>
      </c>
      <c r="G180" s="56"/>
      <c r="H180" s="56"/>
      <c r="I180" s="56"/>
      <c r="J180" s="56"/>
      <c r="T180" s="56"/>
    </row>
    <row r="181" spans="1:20" ht="12.75">
      <c r="A181" s="811" t="s">
        <v>700</v>
      </c>
      <c r="B181" s="812"/>
      <c r="C181" s="350">
        <v>0.5</v>
      </c>
      <c r="D181" s="351">
        <v>0.66</v>
      </c>
      <c r="G181" s="56"/>
      <c r="H181" s="56"/>
      <c r="I181" s="56"/>
      <c r="J181" s="56"/>
      <c r="T181" s="56"/>
    </row>
    <row r="182" spans="1:20" ht="12.75">
      <c r="A182" s="815" t="s">
        <v>784</v>
      </c>
      <c r="B182" s="815"/>
      <c r="C182" s="349">
        <v>0.78</v>
      </c>
      <c r="D182" s="349">
        <v>0.69</v>
      </c>
      <c r="G182" s="56"/>
      <c r="H182" s="56"/>
      <c r="I182" s="56"/>
      <c r="J182" s="56"/>
      <c r="T182" s="56"/>
    </row>
  </sheetData>
  <sheetProtection/>
  <autoFilter ref="A9:X170"/>
  <mergeCells count="155">
    <mergeCell ref="N69:N77"/>
    <mergeCell ref="A173:B173"/>
    <mergeCell ref="A174:B174"/>
    <mergeCell ref="A175:B175"/>
    <mergeCell ref="M79:M80"/>
    <mergeCell ref="M51:M52"/>
    <mergeCell ref="M53:M54"/>
    <mergeCell ref="M55:M56"/>
    <mergeCell ref="L61:L62"/>
    <mergeCell ref="N79:N80"/>
    <mergeCell ref="A181:B181"/>
    <mergeCell ref="A177:B177"/>
    <mergeCell ref="K69:K77"/>
    <mergeCell ref="L64:L77"/>
    <mergeCell ref="M69:M77"/>
    <mergeCell ref="A182:B182"/>
    <mergeCell ref="A176:B176"/>
    <mergeCell ref="A178:B178"/>
    <mergeCell ref="A179:B179"/>
    <mergeCell ref="A180:B180"/>
    <mergeCell ref="K11:K12"/>
    <mergeCell ref="N64:N68"/>
    <mergeCell ref="O64:O68"/>
    <mergeCell ref="O41:O48"/>
    <mergeCell ref="L11:L12"/>
    <mergeCell ref="M11:M12"/>
    <mergeCell ref="N11:N12"/>
    <mergeCell ref="N53:N54"/>
    <mergeCell ref="O53:O54"/>
    <mergeCell ref="O13:O14"/>
    <mergeCell ref="W79:W80"/>
    <mergeCell ref="K16:K19"/>
    <mergeCell ref="L16:L19"/>
    <mergeCell ref="M16:M19"/>
    <mergeCell ref="N16:N19"/>
    <mergeCell ref="O16:O19"/>
    <mergeCell ref="N41:N48"/>
    <mergeCell ref="K79:K80"/>
    <mergeCell ref="L79:L80"/>
    <mergeCell ref="O69:O77"/>
    <mergeCell ref="O79:O80"/>
    <mergeCell ref="X49:X50"/>
    <mergeCell ref="O51:O52"/>
    <mergeCell ref="X79:X80"/>
    <mergeCell ref="A79:A80"/>
    <mergeCell ref="B79:B80"/>
    <mergeCell ref="C79:C80"/>
    <mergeCell ref="D79:D80"/>
    <mergeCell ref="F79:F80"/>
    <mergeCell ref="V79:V80"/>
    <mergeCell ref="I79:I80"/>
    <mergeCell ref="O11:O12"/>
    <mergeCell ref="N20:N40"/>
    <mergeCell ref="O20:O40"/>
    <mergeCell ref="L20:L40"/>
    <mergeCell ref="M20:M40"/>
    <mergeCell ref="L13:L14"/>
    <mergeCell ref="M13:M14"/>
    <mergeCell ref="N13:N14"/>
    <mergeCell ref="I20:I40"/>
    <mergeCell ref="A1:W1"/>
    <mergeCell ref="A2:W2"/>
    <mergeCell ref="A3:E3"/>
    <mergeCell ref="F3:X3"/>
    <mergeCell ref="A4:E4"/>
    <mergeCell ref="F4:W4"/>
    <mergeCell ref="A5:E5"/>
    <mergeCell ref="F5:W5"/>
    <mergeCell ref="A6:E6"/>
    <mergeCell ref="F6:W6"/>
    <mergeCell ref="A7:E7"/>
    <mergeCell ref="F7:W7"/>
    <mergeCell ref="A8:A9"/>
    <mergeCell ref="B8:B9"/>
    <mergeCell ref="C8:C9"/>
    <mergeCell ref="D8:D9"/>
    <mergeCell ref="E8:E9"/>
    <mergeCell ref="F8:F9"/>
    <mergeCell ref="G8:G9"/>
    <mergeCell ref="H8:H9"/>
    <mergeCell ref="I8:I9"/>
    <mergeCell ref="J8:J9"/>
    <mergeCell ref="K8:K9"/>
    <mergeCell ref="L8:M8"/>
    <mergeCell ref="V8:V9"/>
    <mergeCell ref="W8:W9"/>
    <mergeCell ref="X8:X9"/>
    <mergeCell ref="N8:N9"/>
    <mergeCell ref="O8:O9"/>
    <mergeCell ref="H13:H14"/>
    <mergeCell ref="K13:K14"/>
    <mergeCell ref="R8:S8"/>
    <mergeCell ref="T8:T9"/>
    <mergeCell ref="U8:U9"/>
    <mergeCell ref="J20:J40"/>
    <mergeCell ref="K20:K40"/>
    <mergeCell ref="K55:K56"/>
    <mergeCell ref="H25:H26"/>
    <mergeCell ref="D41:D62"/>
    <mergeCell ref="E41:E62"/>
    <mergeCell ref="F41:F62"/>
    <mergeCell ref="K41:K48"/>
    <mergeCell ref="K61:K62"/>
    <mergeCell ref="L41:L48"/>
    <mergeCell ref="L55:L56"/>
    <mergeCell ref="K49:K50"/>
    <mergeCell ref="H51:H53"/>
    <mergeCell ref="K51:K52"/>
    <mergeCell ref="L51:L52"/>
    <mergeCell ref="K53:K54"/>
    <mergeCell ref="L53:L54"/>
    <mergeCell ref="L49:L50"/>
    <mergeCell ref="J84:J127"/>
    <mergeCell ref="K84:K127"/>
    <mergeCell ref="L84:L127"/>
    <mergeCell ref="M84:M127"/>
    <mergeCell ref="E63:E79"/>
    <mergeCell ref="H63:H64"/>
    <mergeCell ref="K64:K68"/>
    <mergeCell ref="M64:M68"/>
    <mergeCell ref="J79:J80"/>
    <mergeCell ref="G79:G80"/>
    <mergeCell ref="C162:C167"/>
    <mergeCell ref="D162:D167"/>
    <mergeCell ref="E162:E167"/>
    <mergeCell ref="F162:F167"/>
    <mergeCell ref="G84:G127"/>
    <mergeCell ref="I84:I127"/>
    <mergeCell ref="K128:K160"/>
    <mergeCell ref="N128:N160"/>
    <mergeCell ref="O128:O160"/>
    <mergeCell ref="L128:L160"/>
    <mergeCell ref="M128:M160"/>
    <mergeCell ref="N84:N127"/>
    <mergeCell ref="O84:O127"/>
    <mergeCell ref="M61:M62"/>
    <mergeCell ref="N61:N62"/>
    <mergeCell ref="O61:O62"/>
    <mergeCell ref="M41:M48"/>
    <mergeCell ref="N55:N56"/>
    <mergeCell ref="O55:O56"/>
    <mergeCell ref="N49:N50"/>
    <mergeCell ref="M49:M50"/>
    <mergeCell ref="O49:O50"/>
    <mergeCell ref="N51:N52"/>
    <mergeCell ref="O163:O165"/>
    <mergeCell ref="K167:K170"/>
    <mergeCell ref="L167:L170"/>
    <mergeCell ref="M167:M170"/>
    <mergeCell ref="N167:N170"/>
    <mergeCell ref="O167:O170"/>
    <mergeCell ref="K163:K165"/>
    <mergeCell ref="L163:L165"/>
    <mergeCell ref="M163:M165"/>
    <mergeCell ref="N163:N165"/>
  </mergeCells>
  <hyperlinks>
    <hyperlink ref="W58" r:id="rId1" display="soniaalejandra.perdomo@cundinamarca.gov.co"/>
    <hyperlink ref="W59" r:id="rId2" display="soniaalejandra.perdomo@cundinamarca.gov.co"/>
    <hyperlink ref="W60" r:id="rId3" display="soniaalejandra.perdomo@cundinamarca.gov.co"/>
    <hyperlink ref="W61" r:id="rId4" display="soniaalejandra.perdomo@cundinamarca.gov.co"/>
    <hyperlink ref="W41" r:id="rId5" display="a.serrano@cundinamarca.gov.co"/>
    <hyperlink ref="W16" r:id="rId6" display="german.olaya@cundinanarca.gov.co"/>
    <hyperlink ref="W20" r:id="rId7" display="amparo.gnecco@cundinamaca .gov.co"/>
    <hyperlink ref="W82" r:id="rId8" display="jose.cardenas@cundinamarca.gov.co"/>
    <hyperlink ref="W83" r:id="rId9" display="elviaedith.segura@cundinamarca.gov.co"/>
    <hyperlink ref="W15" r:id="rId10" display="soniaalejandra.perdomo@cundinamarca.gov.co"/>
    <hyperlink ref="W49" r:id="rId11" display="german.olaya@cundinanarca.gov.co"/>
    <hyperlink ref="W51" r:id="rId12" display="german.olaya@cundinanarca.gov.co"/>
    <hyperlink ref="W53" r:id="rId13" display="german.olaya@cundinanarca.gov.co"/>
    <hyperlink ref="W63" r:id="rId14" display="a.serrano@cundinamarca.gov.co"/>
    <hyperlink ref="W79" r:id="rId15" display="a.serrano@cundinamarca.gov.co"/>
    <hyperlink ref="W166" r:id="rId16" display="jgomez@cundinamarca.gov.co"/>
    <hyperlink ref="W167" r:id="rId17" display="jgomez@cundinamarca.gov.co"/>
    <hyperlink ref="W168" r:id="rId18" display="jgomez@cundinamarca.gov.co"/>
    <hyperlink ref="W169" r:id="rId19" display="jgomez@cundinamarca.gov.co"/>
    <hyperlink ref="W170" r:id="rId20" display="jgomez@cundinamarca.gov.co"/>
    <hyperlink ref="W21" r:id="rId21" display="amparo.gnecco@cundinamaca .gov.co"/>
    <hyperlink ref="W22" r:id="rId22" display="amparo.gnecco@cundinamaca .gov.co"/>
    <hyperlink ref="W23" r:id="rId23" display="amparo.gnecco@cundinamaca .gov.co"/>
    <hyperlink ref="W24" r:id="rId24" display="amparo.gnecco@cundinamaca .gov.co"/>
    <hyperlink ref="W25" r:id="rId25" display="amparo.gnecco@cundinamaca .gov.co"/>
    <hyperlink ref="W26" r:id="rId26" display="amparo.gnecco@cundinamaca .gov.co"/>
    <hyperlink ref="W27" r:id="rId27" display="amparo.gnecco@cundinamaca .gov.co"/>
    <hyperlink ref="W28" r:id="rId28" display="amparo.gnecco@cundinamaca .gov.co"/>
    <hyperlink ref="W29" r:id="rId29" display="amparo.gnecco@cundinamaca .gov.co"/>
    <hyperlink ref="W30" r:id="rId30" display="amparo.gnecco@cundinamaca .gov.co"/>
    <hyperlink ref="W31" r:id="rId31" display="amparo.gnecco@cundinamaca .gov.co"/>
    <hyperlink ref="W32" r:id="rId32" display="amparo.gnecco@cundinamaca .gov.co"/>
    <hyperlink ref="W33" r:id="rId33" display="amparo.gnecco@cundinamaca .gov.co"/>
    <hyperlink ref="W34" r:id="rId34" display="amparo.gnecco@cundinamaca .gov.co"/>
    <hyperlink ref="W35" r:id="rId35" display="amparo.gnecco@cundinamaca .gov.co"/>
    <hyperlink ref="W36" r:id="rId36" display="amparo.gnecco@cundinamaca .gov.co"/>
    <hyperlink ref="W37" r:id="rId37" display="amparo.gnecco@cundinamaca .gov.co"/>
    <hyperlink ref="W38" r:id="rId38" display="amparo.gnecco@cundinamaca .gov.co"/>
    <hyperlink ref="W39" r:id="rId39" display="amparo.gnecco@cundinamaca .gov.co"/>
    <hyperlink ref="W40" r:id="rId40" display="amparo.gnecco@cundinamaca .gov.co"/>
    <hyperlink ref="W165" r:id="rId41" display="jgomez@cundinamarca.gov.co"/>
    <hyperlink ref="W164" r:id="rId42" display="jgomez@cundinamarca.gov.co"/>
    <hyperlink ref="W163" r:id="rId43" display="jgomez@cundinamarca.gov.co"/>
    <hyperlink ref="W162" r:id="rId44" display="jgomez@cundinamarca.gov.co"/>
    <hyperlink ref="W161" r:id="rId45" display="soniaalejandra.perdomo@cundinamarca.gov.co"/>
    <hyperlink ref="W84" r:id="rId46" display="dennis.hernandez@cundinamarca.gov.co"/>
    <hyperlink ref="W85" r:id="rId47" display="dennis.hernandez@cundinamarca.gov.co"/>
    <hyperlink ref="W86" r:id="rId48" display="dennis.hernandez@cundinamarca.gov.co"/>
    <hyperlink ref="W87" r:id="rId49" display="dennis.hernandez@cundinamarca.gov.co"/>
    <hyperlink ref="W88" r:id="rId50" display="dennis.hernandez@cundinamarca.gov.co"/>
    <hyperlink ref="W89" r:id="rId51" display="dennis.hernandez@cundinamarca.gov.co"/>
    <hyperlink ref="W90" r:id="rId52" display="dennis.hernandez@cundinamarca.gov.co"/>
    <hyperlink ref="W91" r:id="rId53" display="dennis.hernandez@cundinamarca.gov.co"/>
    <hyperlink ref="W92" r:id="rId54" display="dennis.hernandez@cundinamarca.gov.co"/>
    <hyperlink ref="W93" r:id="rId55" display="dennis.hernandez@cundinamarca.gov.co"/>
    <hyperlink ref="W94" r:id="rId56" display="dennis.hernandez@cundinamarca.gov.co"/>
    <hyperlink ref="W95" r:id="rId57" display="dennis.hernandez@cundinamarca.gov.co"/>
    <hyperlink ref="W96" r:id="rId58" display="dennis.hernandez@cundinamarca.gov.co"/>
    <hyperlink ref="W97" r:id="rId59" display="dennis.hernandez@cundinamarca.gov.co"/>
    <hyperlink ref="W98" r:id="rId60" display="dennis.hernandez@cundinamarca.gov.co"/>
    <hyperlink ref="W99" r:id="rId61" display="dennis.hernandez@cundinamarca.gov.co"/>
    <hyperlink ref="W100" r:id="rId62" display="dennis.hernandez@cundinamarca.gov.co"/>
    <hyperlink ref="W101" r:id="rId63" display="dennis.hernandez@cundinamarca.gov.co"/>
    <hyperlink ref="W102" r:id="rId64" display="dennis.hernandez@cundinamarca.gov.co"/>
    <hyperlink ref="W103" r:id="rId65" display="dennis.hernandez@cundinamarca.gov.co"/>
    <hyperlink ref="W104" r:id="rId66" display="dennis.hernandez@cundinamarca.gov.co"/>
    <hyperlink ref="W105" r:id="rId67" display="dennis.hernandez@cundinamarca.gov.co"/>
    <hyperlink ref="W106" r:id="rId68" display="dennis.hernandez@cundinamarca.gov.co"/>
    <hyperlink ref="W107" r:id="rId69" display="dennis.hernandez@cundinamarca.gov.co"/>
    <hyperlink ref="W108" r:id="rId70" display="dennis.hernandez@cundinamarca.gov.co"/>
    <hyperlink ref="W109" r:id="rId71" display="dennis.hernandez@cundinamarca.gov.co"/>
    <hyperlink ref="W110" r:id="rId72" display="dennis.hernandez@cundinamarca.gov.co"/>
    <hyperlink ref="W111" r:id="rId73" display="dennis.hernandez@cundinamarca.gov.co"/>
    <hyperlink ref="W112" r:id="rId74" display="dennis.hernandez@cundinamarca.gov.co"/>
    <hyperlink ref="W113" r:id="rId75" display="dennis.hernandez@cundinamarca.gov.co"/>
    <hyperlink ref="W114" r:id="rId76" display="dennis.hernandez@cundinamarca.gov.co"/>
    <hyperlink ref="W115" r:id="rId77" display="dennis.hernandez@cundinamarca.gov.co"/>
    <hyperlink ref="W116" r:id="rId78" display="dennis.hernandez@cundinamarca.gov.co"/>
    <hyperlink ref="W117" r:id="rId79" display="dennis.hernandez@cundinamarca.gov.co"/>
    <hyperlink ref="W118" r:id="rId80" display="dennis.hernandez@cundinamarca.gov.co"/>
    <hyperlink ref="W119" r:id="rId81" display="dennis.hernandez@cundinamarca.gov.co"/>
    <hyperlink ref="W120" r:id="rId82" display="dennis.hernandez@cundinamarca.gov.co"/>
    <hyperlink ref="W121" r:id="rId83" display="dennis.hernandez@cundinamarca.gov.co"/>
    <hyperlink ref="W122" r:id="rId84" display="dennis.hernandez@cundinamarca.gov.co"/>
    <hyperlink ref="W123" r:id="rId85" display="dennis.hernandez@cundinamarca.gov.co"/>
    <hyperlink ref="W124" r:id="rId86" display="dennis.hernandez@cundinamarca.gov.co"/>
    <hyperlink ref="W62" r:id="rId87" display="soniaalejandra.perdomo@cundinamarca.gov.co"/>
    <hyperlink ref="W64" r:id="rId88" display="a.serrano@cundinamarca.gov.co"/>
    <hyperlink ref="W65" r:id="rId89" display="a.serrano@cundinamarca.gov.co"/>
    <hyperlink ref="W66" r:id="rId90" display="a.serrano@cundinamarca.gov.co"/>
    <hyperlink ref="W67" r:id="rId91" display="a.serrano@cundinamarca.gov.co"/>
    <hyperlink ref="W68" r:id="rId92" display="a.serrano@cundinamarca.gov.co"/>
    <hyperlink ref="W69" r:id="rId93" display="a.serrano@cundinamarca.gov.co"/>
    <hyperlink ref="W70" r:id="rId94" display="a.serrano@cundinamarca.gov.co"/>
    <hyperlink ref="W71" r:id="rId95" display="a.serrano@cundinamarca.gov.co"/>
    <hyperlink ref="W72" r:id="rId96" display="a.serrano@cundinamarca.gov.co"/>
    <hyperlink ref="W73" r:id="rId97" display="a.serrano@cundinamarca.gov.co"/>
    <hyperlink ref="W74" r:id="rId98" display="a.serrano@cundinamarca.gov.co"/>
    <hyperlink ref="W75" r:id="rId99" display="a.serrano@cundinamarca.gov.co"/>
    <hyperlink ref="W76" r:id="rId100" display="a.serrano@cundinamarca.gov.co"/>
    <hyperlink ref="W77" r:id="rId101" display="a.serrano@cundinamarca.gov.co"/>
    <hyperlink ref="W78" r:id="rId102" display="a.serrano@cundinamarca.gov.co"/>
    <hyperlink ref="W42" r:id="rId103" display="a.serrano@cundinamarca.gov.co"/>
    <hyperlink ref="W43" r:id="rId104" display="a.serrano@cundinamarca.gov.co"/>
    <hyperlink ref="W44" r:id="rId105" display="a.serrano@cundinamarca.gov.co"/>
    <hyperlink ref="W45" r:id="rId106" display="a.serrano@cundinamarca.gov.co"/>
    <hyperlink ref="W46" r:id="rId107" display="a.serrano@cundinamarca.gov.co"/>
    <hyperlink ref="W47" r:id="rId108" display="a.serrano@cundinamarca.gov.co"/>
    <hyperlink ref="W48" r:id="rId109" display="a.serrano@cundinamarca.gov.co"/>
    <hyperlink ref="W50" r:id="rId110" display="german.olaya@cundinanarca.gov.co"/>
    <hyperlink ref="W52" r:id="rId111" display="german.olaya@cundinanarca.gov.co"/>
    <hyperlink ref="W54" r:id="rId112" display="german.olaya@cundinanarca.gov.co"/>
    <hyperlink ref="W12" r:id="rId113" display="martha.noriega@cundinamrca.gov.co"/>
    <hyperlink ref="W17" r:id="rId114" display="german.olaya@cundinanarca.gov.co"/>
    <hyperlink ref="W18" r:id="rId115" display="german.olaya@cundinanarca.gov.co"/>
    <hyperlink ref="W19" r:id="rId116" display="german.olaya@cundinanarca.gov.co"/>
    <hyperlink ref="W55" r:id="rId117" display="soniaalejandra.perdomo@cundinamarca.gov.co"/>
    <hyperlink ref="W56" r:id="rId118" display="soniaalejandra.perdomo@cundinamarca.gov.co"/>
    <hyperlink ref="W57" r:id="rId119" display="soniaalejandra.perdomo@cundinamarca.gov.co"/>
    <hyperlink ref="W125" r:id="rId120" display="dennis.hernandez@cundinamarca.gov.co"/>
    <hyperlink ref="W126" r:id="rId121" display="dennis.hernandez@cundinamarca.gov.co"/>
    <hyperlink ref="W127" r:id="rId122" display="dennis.hernandez@cundinamarca.gov.co"/>
  </hyperlinks>
  <printOptions/>
  <pageMargins left="0.7" right="0.7" top="0.75" bottom="0.75" header="0.3" footer="0.3"/>
  <pageSetup horizontalDpi="600" verticalDpi="600" orientation="portrait" r:id="rId123"/>
  <ignoredErrors>
    <ignoredError sqref="M10" numberStoredAsText="1"/>
  </ignoredErrors>
</worksheet>
</file>

<file path=xl/worksheets/sheet6.xml><?xml version="1.0" encoding="utf-8"?>
<worksheet xmlns="http://schemas.openxmlformats.org/spreadsheetml/2006/main" xmlns:r="http://schemas.openxmlformats.org/officeDocument/2006/relationships">
  <dimension ref="A1:N39"/>
  <sheetViews>
    <sheetView zoomScalePageLayoutView="0" workbookViewId="0" topLeftCell="D31">
      <selection activeCell="I38" sqref="I38"/>
    </sheetView>
  </sheetViews>
  <sheetFormatPr defaultColWidth="11.421875" defaultRowHeight="15"/>
  <cols>
    <col min="1" max="1" width="4.421875" style="0" customWidth="1"/>
    <col min="2" max="2" width="23.8515625" style="0" customWidth="1"/>
    <col min="6" max="6" width="21.57421875" style="0" bestFit="1" customWidth="1"/>
    <col min="7" max="7" width="18.57421875" style="0" hidden="1" customWidth="1"/>
    <col min="8" max="8" width="18.57421875" style="0" customWidth="1"/>
    <col min="9" max="9" width="19.7109375" style="0" bestFit="1" customWidth="1"/>
    <col min="10" max="10" width="17.28125" style="0" hidden="1" customWidth="1"/>
    <col min="11" max="11" width="0" style="0" hidden="1" customWidth="1"/>
    <col min="12" max="12" width="13.00390625" style="0" bestFit="1" customWidth="1"/>
    <col min="13" max="13" width="17.00390625" style="0" customWidth="1"/>
    <col min="14" max="14" width="23.140625" style="375" customWidth="1"/>
  </cols>
  <sheetData>
    <row r="1" ht="15">
      <c r="B1" s="381" t="s">
        <v>806</v>
      </c>
    </row>
    <row r="2" ht="15">
      <c r="B2" s="381" t="s">
        <v>807</v>
      </c>
    </row>
    <row r="3" ht="15">
      <c r="B3" s="381" t="s">
        <v>808</v>
      </c>
    </row>
    <row r="4" ht="15">
      <c r="B4" s="381" t="s">
        <v>811</v>
      </c>
    </row>
    <row r="5" ht="15">
      <c r="B5" s="382" t="s">
        <v>810</v>
      </c>
    </row>
    <row r="6" ht="18.75" customHeight="1"/>
    <row r="8" ht="15.75" thickBot="1"/>
    <row r="9" spans="1:14" s="224" customFormat="1" ht="45" customHeight="1">
      <c r="A9" s="354">
        <v>1</v>
      </c>
      <c r="B9" s="837" t="s">
        <v>800</v>
      </c>
      <c r="C9" s="838"/>
      <c r="D9" s="838"/>
      <c r="E9" s="483" t="s">
        <v>801</v>
      </c>
      <c r="F9" s="484" t="s">
        <v>709</v>
      </c>
      <c r="G9" s="484" t="s">
        <v>798</v>
      </c>
      <c r="H9" s="484" t="s">
        <v>799</v>
      </c>
      <c r="I9" s="484" t="s">
        <v>710</v>
      </c>
      <c r="J9" s="485" t="s">
        <v>676</v>
      </c>
      <c r="K9" s="485" t="s">
        <v>677</v>
      </c>
      <c r="L9" s="484" t="s">
        <v>711</v>
      </c>
      <c r="M9" s="484" t="s">
        <v>712</v>
      </c>
      <c r="N9" s="486" t="s">
        <v>675</v>
      </c>
    </row>
    <row r="10" spans="1:14" s="224" customFormat="1" ht="15.75">
      <c r="A10" s="354"/>
      <c r="B10" s="844" t="s">
        <v>796</v>
      </c>
      <c r="C10" s="845"/>
      <c r="D10" s="845"/>
      <c r="E10" s="356"/>
      <c r="F10" s="363">
        <v>71728809629</v>
      </c>
      <c r="G10" s="364">
        <f>'[1]vigencia'!F558</f>
        <v>2850676823</v>
      </c>
      <c r="H10" s="371">
        <f>F10/F38</f>
        <v>0.20525266546051593</v>
      </c>
      <c r="I10" s="363">
        <v>71371169990</v>
      </c>
      <c r="J10" s="365"/>
      <c r="K10" s="365"/>
      <c r="L10" s="366">
        <f>I10/F10</f>
        <v>0.9950140028692822</v>
      </c>
      <c r="M10" s="367">
        <f>H10*L10/100</f>
        <v>0.0020422927625945763</v>
      </c>
      <c r="N10" s="487"/>
    </row>
    <row r="11" spans="1:14" s="224" customFormat="1" ht="32.25" customHeight="1">
      <c r="A11" s="354"/>
      <c r="B11" s="852" t="s">
        <v>704</v>
      </c>
      <c r="C11" s="840"/>
      <c r="D11" s="840"/>
      <c r="E11" s="245"/>
      <c r="F11" s="353">
        <f>'[1]vigencia'!D559</f>
        <v>71728809629</v>
      </c>
      <c r="G11" s="222">
        <f>'[1]vigencia'!F559</f>
        <v>71371169990</v>
      </c>
      <c r="H11" s="358">
        <f>F11/F38</f>
        <v>0.20525266546051593</v>
      </c>
      <c r="I11" s="353">
        <f>'[1]vigencia'!E559</f>
        <v>71371169990</v>
      </c>
      <c r="J11" s="223">
        <f>I11/F11</f>
        <v>0.9950140028692822</v>
      </c>
      <c r="K11" s="223">
        <f>G11/F11</f>
        <v>0.9950140028692822</v>
      </c>
      <c r="L11" s="232">
        <f>I11/F11</f>
        <v>0.9950140028692822</v>
      </c>
      <c r="M11" s="360">
        <f>H11*L11/100</f>
        <v>0.0020422927625945763</v>
      </c>
      <c r="N11" s="488" t="s">
        <v>688</v>
      </c>
    </row>
    <row r="12" spans="1:14" s="224" customFormat="1" ht="15.75">
      <c r="A12" s="354">
        <v>2</v>
      </c>
      <c r="B12" s="846" t="s">
        <v>797</v>
      </c>
      <c r="C12" s="847"/>
      <c r="D12" s="847"/>
      <c r="E12" s="368"/>
      <c r="F12" s="369">
        <f>F13+F14+F15+F16+F17+F18+F19+F20+F21+F22+F23+F24</f>
        <v>250301588517</v>
      </c>
      <c r="G12" s="370"/>
      <c r="H12" s="371">
        <f>F12/F38</f>
        <v>0.7162403569477968</v>
      </c>
      <c r="I12" s="369">
        <f>I13+I14+I15+I16+I17+I18+I19+I20+I21+I22+I23+I24</f>
        <v>235164624458</v>
      </c>
      <c r="J12" s="370"/>
      <c r="K12" s="370"/>
      <c r="L12" s="366">
        <f>I12/F12</f>
        <v>0.9395250979081504</v>
      </c>
      <c r="M12" s="367">
        <f>H12*L12/100</f>
        <v>0.0067292579148714735</v>
      </c>
      <c r="N12" s="487"/>
    </row>
    <row r="13" spans="1:14" s="224" customFormat="1" ht="52.5" customHeight="1">
      <c r="A13" s="354"/>
      <c r="B13" s="839" t="s">
        <v>693</v>
      </c>
      <c r="C13" s="840"/>
      <c r="D13" s="840"/>
      <c r="E13" s="245"/>
      <c r="F13" s="352">
        <f>'[1]vigencia'!D550</f>
        <v>713577154</v>
      </c>
      <c r="G13" s="357"/>
      <c r="H13" s="359">
        <f>F13/F38</f>
        <v>0.0020419077582323874</v>
      </c>
      <c r="I13" s="352">
        <f>'[1]vigencia'!F550</f>
        <v>622276449</v>
      </c>
      <c r="J13" s="225"/>
      <c r="K13" s="225"/>
      <c r="L13" s="232">
        <f aca="true" t="shared" si="0" ref="L13:L24">I13/F13</f>
        <v>0.872052090669932</v>
      </c>
      <c r="M13" s="361">
        <f>H13*L13/100</f>
        <v>1.7806499295217074E-05</v>
      </c>
      <c r="N13" s="488" t="s">
        <v>692</v>
      </c>
    </row>
    <row r="14" spans="1:14" s="224" customFormat="1" ht="45.75" customHeight="1">
      <c r="A14" s="354"/>
      <c r="B14" s="839" t="s">
        <v>695</v>
      </c>
      <c r="C14" s="840"/>
      <c r="D14" s="840"/>
      <c r="E14" s="245"/>
      <c r="F14" s="352">
        <f>'[1]vigencia'!D551</f>
        <v>28499879381</v>
      </c>
      <c r="G14" s="357"/>
      <c r="H14" s="359">
        <f>F14/F38</f>
        <v>0.08155267372356367</v>
      </c>
      <c r="I14" s="352">
        <f>'[1]vigencia'!F551</f>
        <v>25399848812</v>
      </c>
      <c r="J14" s="225"/>
      <c r="K14" s="225"/>
      <c r="L14" s="232">
        <f t="shared" si="0"/>
        <v>0.8912265372229367</v>
      </c>
      <c r="M14" s="361">
        <f aca="true" t="shared" si="1" ref="M14:M24">H14*L14/100</f>
        <v>0.0007268190700392363</v>
      </c>
      <c r="N14" s="488" t="s">
        <v>694</v>
      </c>
    </row>
    <row r="15" spans="1:14" s="224" customFormat="1" ht="54" customHeight="1">
      <c r="A15" s="354"/>
      <c r="B15" s="839" t="s">
        <v>697</v>
      </c>
      <c r="C15" s="840"/>
      <c r="D15" s="840"/>
      <c r="E15" s="245"/>
      <c r="F15" s="352">
        <f>'[1]vigencia'!D552</f>
        <v>2420103446</v>
      </c>
      <c r="G15" s="357"/>
      <c r="H15" s="359">
        <f>F15/F38</f>
        <v>0.006925148842576783</v>
      </c>
      <c r="I15" s="352">
        <f>'[1]vigencia'!F552</f>
        <v>1233556328</v>
      </c>
      <c r="J15" s="225"/>
      <c r="K15" s="225"/>
      <c r="L15" s="232">
        <f t="shared" si="0"/>
        <v>0.5097122315324367</v>
      </c>
      <c r="M15" s="361">
        <f t="shared" si="1"/>
        <v>3.5298330702440834E-05</v>
      </c>
      <c r="N15" s="488" t="s">
        <v>696</v>
      </c>
    </row>
    <row r="16" spans="1:14" s="224" customFormat="1" ht="66" customHeight="1">
      <c r="A16" s="354"/>
      <c r="B16" s="839" t="s">
        <v>698</v>
      </c>
      <c r="C16" s="840"/>
      <c r="D16" s="840"/>
      <c r="E16" s="245"/>
      <c r="F16" s="352">
        <f>'[1]vigencia'!D553</f>
        <v>33211344477</v>
      </c>
      <c r="G16" s="357"/>
      <c r="H16" s="359">
        <f>F16/F38</f>
        <v>0.09503457554488165</v>
      </c>
      <c r="I16" s="352">
        <f>'[1]vigencia'!F553</f>
        <v>31982511143</v>
      </c>
      <c r="J16" s="225"/>
      <c r="K16" s="225"/>
      <c r="L16" s="232">
        <f t="shared" si="0"/>
        <v>0.9629995908521256</v>
      </c>
      <c r="M16" s="361">
        <f t="shared" si="1"/>
        <v>0.0009151825736652646</v>
      </c>
      <c r="N16" s="488" t="s">
        <v>694</v>
      </c>
    </row>
    <row r="17" spans="1:14" s="224" customFormat="1" ht="72" customHeight="1">
      <c r="A17" s="354"/>
      <c r="B17" s="839" t="s">
        <v>699</v>
      </c>
      <c r="C17" s="840"/>
      <c r="D17" s="840"/>
      <c r="E17" s="245"/>
      <c r="F17" s="352">
        <f>'[1]vigencia'!D554</f>
        <v>1750000000</v>
      </c>
      <c r="G17" s="357"/>
      <c r="H17" s="359">
        <f>F17/F38</f>
        <v>0.00500764150992799</v>
      </c>
      <c r="I17" s="352">
        <f>'[1]vigencia'!F554</f>
        <v>1510185000</v>
      </c>
      <c r="J17" s="225"/>
      <c r="K17" s="225"/>
      <c r="L17" s="232">
        <f t="shared" si="0"/>
        <v>0.8629628571428571</v>
      </c>
      <c r="M17" s="361">
        <f t="shared" si="1"/>
        <v>4.321408624954629E-05</v>
      </c>
      <c r="N17" s="488" t="s">
        <v>688</v>
      </c>
    </row>
    <row r="18" spans="1:14" s="224" customFormat="1" ht="60.75" customHeight="1">
      <c r="A18" s="354"/>
      <c r="B18" s="839" t="s">
        <v>701</v>
      </c>
      <c r="C18" s="840"/>
      <c r="D18" s="840"/>
      <c r="E18" s="245"/>
      <c r="F18" s="352">
        <f>'[1]vigencia'!D555</f>
        <v>3814302068</v>
      </c>
      <c r="G18" s="357"/>
      <c r="H18" s="359">
        <f>F18/F38</f>
        <v>0.010914661352640556</v>
      </c>
      <c r="I18" s="352">
        <f>'[1]vigencia'!F555</f>
        <v>2755321068</v>
      </c>
      <c r="J18" s="225"/>
      <c r="K18" s="225"/>
      <c r="L18" s="232">
        <f t="shared" si="0"/>
        <v>0.7223657221895725</v>
      </c>
      <c r="M18" s="361">
        <f t="shared" si="1"/>
        <v>7.884377230454812E-05</v>
      </c>
      <c r="N18" s="488" t="s">
        <v>700</v>
      </c>
    </row>
    <row r="19" spans="1:14" s="224" customFormat="1" ht="62.25" customHeight="1">
      <c r="A19" s="354"/>
      <c r="B19" s="839" t="s">
        <v>702</v>
      </c>
      <c r="C19" s="840"/>
      <c r="D19" s="840"/>
      <c r="E19" s="245"/>
      <c r="F19" s="352">
        <f>'[1]vigencia'!D556</f>
        <v>9160358084</v>
      </c>
      <c r="G19" s="357"/>
      <c r="H19" s="359">
        <f>F19/F38</f>
        <v>0.026212451078424473</v>
      </c>
      <c r="I19" s="352">
        <f>'[1]vigencia'!F556</f>
        <v>8787448563</v>
      </c>
      <c r="J19" s="225"/>
      <c r="K19" s="225"/>
      <c r="L19" s="232">
        <f t="shared" si="0"/>
        <v>0.9592909450066864</v>
      </c>
      <c r="M19" s="361">
        <f t="shared" si="1"/>
        <v>0.0002514536696596335</v>
      </c>
      <c r="N19" s="488" t="s">
        <v>700</v>
      </c>
    </row>
    <row r="20" spans="1:14" s="224" customFormat="1" ht="59.25" customHeight="1">
      <c r="A20" s="354"/>
      <c r="B20" s="839" t="s">
        <v>703</v>
      </c>
      <c r="C20" s="840"/>
      <c r="D20" s="840"/>
      <c r="E20" s="245"/>
      <c r="F20" s="352">
        <f>'[1]vigencia'!D557</f>
        <v>252012500</v>
      </c>
      <c r="G20" s="357"/>
      <c r="H20" s="359">
        <f>F20/F38</f>
        <v>0.0007211361462975585</v>
      </c>
      <c r="I20" s="352">
        <f>'[1]vigencia'!F557</f>
        <v>207282491</v>
      </c>
      <c r="J20" s="225"/>
      <c r="K20" s="225"/>
      <c r="L20" s="232">
        <f t="shared" si="0"/>
        <v>0.8225087684142651</v>
      </c>
      <c r="M20" s="361">
        <f t="shared" si="1"/>
        <v>5.9314080355021416E-06</v>
      </c>
      <c r="N20" s="488" t="s">
        <v>692</v>
      </c>
    </row>
    <row r="21" spans="1:14" s="224" customFormat="1" ht="47.25" customHeight="1">
      <c r="A21" s="354"/>
      <c r="B21" s="839" t="s">
        <v>365</v>
      </c>
      <c r="C21" s="840"/>
      <c r="D21" s="840"/>
      <c r="E21" s="245"/>
      <c r="F21" s="352">
        <f>'[1]vigencia'!D558</f>
        <v>3448496750</v>
      </c>
      <c r="G21" s="357"/>
      <c r="H21" s="359">
        <f>F21/F38</f>
        <v>0.009867905984086723</v>
      </c>
      <c r="I21" s="352">
        <f>'[1]vigencia'!F558</f>
        <v>2850676823</v>
      </c>
      <c r="J21" s="225"/>
      <c r="K21" s="225"/>
      <c r="L21" s="232">
        <f t="shared" si="0"/>
        <v>0.826643325965147</v>
      </c>
      <c r="M21" s="361">
        <f t="shared" si="1"/>
        <v>8.157238622996827E-05</v>
      </c>
      <c r="N21" s="488" t="s">
        <v>694</v>
      </c>
    </row>
    <row r="22" spans="1:14" s="224" customFormat="1" ht="49.5" customHeight="1">
      <c r="A22" s="354"/>
      <c r="B22" s="839" t="s">
        <v>706</v>
      </c>
      <c r="C22" s="840"/>
      <c r="D22" s="840"/>
      <c r="E22" s="245"/>
      <c r="F22" s="352">
        <f>'[1]vigencia'!D560</f>
        <v>10000000000</v>
      </c>
      <c r="G22" s="357"/>
      <c r="H22" s="359">
        <f>F22/F38</f>
        <v>0.028615094342445656</v>
      </c>
      <c r="I22" s="352">
        <f>'[1]vigencia'!F560</f>
        <v>10000000000</v>
      </c>
      <c r="J22" s="225"/>
      <c r="K22" s="225"/>
      <c r="L22" s="232">
        <f t="shared" si="0"/>
        <v>1</v>
      </c>
      <c r="M22" s="361">
        <f t="shared" si="1"/>
        <v>0.00028615094342445655</v>
      </c>
      <c r="N22" s="488" t="s">
        <v>705</v>
      </c>
    </row>
    <row r="23" spans="1:14" s="224" customFormat="1" ht="49.5" customHeight="1">
      <c r="A23" s="354"/>
      <c r="B23" s="839" t="s">
        <v>707</v>
      </c>
      <c r="C23" s="840"/>
      <c r="D23" s="840"/>
      <c r="E23" s="245"/>
      <c r="F23" s="352">
        <f>'[1]vigencia'!D561</f>
        <v>500000000</v>
      </c>
      <c r="G23" s="357"/>
      <c r="H23" s="359">
        <f>F23/F38</f>
        <v>0.0014307547171222828</v>
      </c>
      <c r="I23" s="352">
        <f>'[1]vigencia'!F561</f>
        <v>456576000</v>
      </c>
      <c r="J23" s="225"/>
      <c r="K23" s="225"/>
      <c r="L23" s="232">
        <f t="shared" si="0"/>
        <v>0.913152</v>
      </c>
      <c r="M23" s="361">
        <f t="shared" si="1"/>
        <v>1.3064965314496468E-05</v>
      </c>
      <c r="N23" s="488" t="s">
        <v>700</v>
      </c>
    </row>
    <row r="24" spans="1:14" s="224" customFormat="1" ht="48.75" customHeight="1">
      <c r="A24" s="354"/>
      <c r="B24" s="850" t="s">
        <v>689</v>
      </c>
      <c r="C24" s="851"/>
      <c r="D24" s="851"/>
      <c r="E24" s="13"/>
      <c r="F24" s="353">
        <f>'[1]vigencia'!D547</f>
        <v>156531514657</v>
      </c>
      <c r="G24" s="353">
        <f>'[1]vigencia'!E547</f>
        <v>149358941781</v>
      </c>
      <c r="H24" s="359">
        <f>F24/F38</f>
        <v>0.447916405947597</v>
      </c>
      <c r="I24" s="353">
        <f>'[1]vigencia'!F547</f>
        <v>149358941781</v>
      </c>
      <c r="J24" s="231">
        <f>F24-G24</f>
        <v>7172572876</v>
      </c>
      <c r="K24" s="232">
        <f>G24/F24</f>
        <v>0.9541780906438112</v>
      </c>
      <c r="L24" s="232">
        <f t="shared" si="0"/>
        <v>0.9541780906438112</v>
      </c>
      <c r="M24" s="361">
        <f t="shared" si="1"/>
        <v>0.004273920209951164</v>
      </c>
      <c r="N24" s="488" t="s">
        <v>688</v>
      </c>
    </row>
    <row r="25" spans="1:14" s="373" customFormat="1" ht="15.75">
      <c r="A25" s="354">
        <v>3</v>
      </c>
      <c r="B25" s="848" t="s">
        <v>779</v>
      </c>
      <c r="C25" s="849"/>
      <c r="D25" s="849"/>
      <c r="E25" s="826"/>
      <c r="F25" s="834">
        <f>F27+F28+F29+F30+F31+F32+F33+F35</f>
        <v>25605974649</v>
      </c>
      <c r="G25" s="826"/>
      <c r="H25" s="835">
        <f>F25/F38</f>
        <v>0.07327173803114068</v>
      </c>
      <c r="I25" s="834">
        <f>I27+I28+I29+I30+I31+I32+I33</f>
        <v>18447196674</v>
      </c>
      <c r="J25" s="826"/>
      <c r="K25" s="826"/>
      <c r="L25" s="828">
        <f>I25/F25</f>
        <v>0.7204254837735858</v>
      </c>
      <c r="M25" s="830">
        <f>H25*L25/100</f>
        <v>0.0005278682731801597</v>
      </c>
      <c r="N25" s="832"/>
    </row>
    <row r="26" spans="1:14" s="373" customFormat="1" ht="36" customHeight="1">
      <c r="A26" s="354">
        <v>5</v>
      </c>
      <c r="B26" s="848" t="s">
        <v>802</v>
      </c>
      <c r="C26" s="849"/>
      <c r="D26" s="849"/>
      <c r="E26" s="827"/>
      <c r="F26" s="827">
        <f>F27+F28+F29+F30+F31+F32+F33</f>
        <v>25205974649</v>
      </c>
      <c r="G26" s="827"/>
      <c r="H26" s="836"/>
      <c r="I26" s="827">
        <f>I27+I28+I29+I30+I31+I32+I33</f>
        <v>18447196674</v>
      </c>
      <c r="J26" s="827"/>
      <c r="K26" s="827"/>
      <c r="L26" s="829"/>
      <c r="M26" s="831"/>
      <c r="N26" s="833"/>
    </row>
    <row r="27" spans="1:14" ht="64.5" customHeight="1">
      <c r="A27" s="355"/>
      <c r="B27" s="839" t="s">
        <v>679</v>
      </c>
      <c r="C27" s="840"/>
      <c r="D27" s="840"/>
      <c r="E27" s="245"/>
      <c r="F27" s="353">
        <v>3105368117</v>
      </c>
      <c r="G27" s="353">
        <f>'[1]vigencia'!E538</f>
        <v>2835116642</v>
      </c>
      <c r="H27" s="359">
        <f>F27/F38</f>
        <v>0.008886040163597782</v>
      </c>
      <c r="I27" s="353">
        <f>'[1]vigencia'!F538</f>
        <v>2835116642</v>
      </c>
      <c r="J27" s="222">
        <f aca="true" t="shared" si="2" ref="J27:J33">F27-G27</f>
        <v>270251475</v>
      </c>
      <c r="K27" s="223">
        <f aca="true" t="shared" si="3" ref="K27:K33">G27/F27</f>
        <v>0.9129728055361496</v>
      </c>
      <c r="L27" s="232">
        <f>I27/F27</f>
        <v>0.9129728055361496</v>
      </c>
      <c r="M27" s="361">
        <f aca="true" t="shared" si="4" ref="M27:M33">H27*L27/100</f>
        <v>8.112713018266772E-05</v>
      </c>
      <c r="N27" s="488" t="s">
        <v>678</v>
      </c>
    </row>
    <row r="28" spans="1:14" ht="51" customHeight="1">
      <c r="A28" s="355"/>
      <c r="B28" s="839" t="s">
        <v>680</v>
      </c>
      <c r="C28" s="840"/>
      <c r="D28" s="840"/>
      <c r="E28" s="245"/>
      <c r="F28" s="353">
        <v>1240357000</v>
      </c>
      <c r="G28" s="353">
        <f>'[1]vigencia'!E539</f>
        <v>673920000</v>
      </c>
      <c r="H28" s="359">
        <f>F28/F38</f>
        <v>0.0035492932573312867</v>
      </c>
      <c r="I28" s="353">
        <f>'[1]vigencia'!F539</f>
        <v>673920000</v>
      </c>
      <c r="J28" s="222">
        <f t="shared" si="2"/>
        <v>566437000</v>
      </c>
      <c r="K28" s="223">
        <f t="shared" si="3"/>
        <v>0.5433274452435871</v>
      </c>
      <c r="L28" s="232">
        <f>I28/F28</f>
        <v>0.5433274452435871</v>
      </c>
      <c r="M28" s="361">
        <f t="shared" si="4"/>
        <v>1.9284284379260975E-05</v>
      </c>
      <c r="N28" s="488" t="s">
        <v>678</v>
      </c>
    </row>
    <row r="29" spans="1:14" ht="58.5" customHeight="1">
      <c r="A29" s="355"/>
      <c r="B29" s="839" t="s">
        <v>681</v>
      </c>
      <c r="C29" s="840"/>
      <c r="D29" s="840"/>
      <c r="E29" s="245"/>
      <c r="F29" s="353">
        <v>1489653666</v>
      </c>
      <c r="G29" s="353">
        <f>'[1]vigencia'!E540</f>
        <v>6747513597</v>
      </c>
      <c r="H29" s="359">
        <f>F29/F38</f>
        <v>0.004262658019016003</v>
      </c>
      <c r="I29" s="353">
        <f>'[1]vigencia'!F540</f>
        <v>6747513597</v>
      </c>
      <c r="J29" s="222">
        <f t="shared" si="2"/>
        <v>-5257859931</v>
      </c>
      <c r="K29" s="223">
        <f t="shared" si="3"/>
        <v>4.529585467418304</v>
      </c>
      <c r="L29" s="232">
        <f>I29/F29</f>
        <v>4.529585467418304</v>
      </c>
      <c r="M29" s="361">
        <f t="shared" si="4"/>
        <v>0.00019308073815508986</v>
      </c>
      <c r="N29" s="488" t="s">
        <v>678</v>
      </c>
    </row>
    <row r="30" spans="1:14" ht="60.75" customHeight="1">
      <c r="A30" s="355"/>
      <c r="B30" s="839" t="s">
        <v>682</v>
      </c>
      <c r="C30" s="840"/>
      <c r="D30" s="840"/>
      <c r="E30" s="245"/>
      <c r="F30" s="353">
        <v>998199576</v>
      </c>
      <c r="G30" s="353">
        <f>'[1]vigencia'!E541</f>
        <v>2538828917</v>
      </c>
      <c r="H30" s="359">
        <f>F30/F38</f>
        <v>0.002856357503982925</v>
      </c>
      <c r="I30" s="353">
        <f>'[1]vigencia'!F541</f>
        <v>2538828917</v>
      </c>
      <c r="J30" s="222">
        <f t="shared" si="2"/>
        <v>-1540629341</v>
      </c>
      <c r="K30" s="223">
        <f t="shared" si="3"/>
        <v>2.5434081300391176</v>
      </c>
      <c r="L30" s="232">
        <f aca="true" t="shared" si="5" ref="L30:L37">I30/F30</f>
        <v>2.5434081300391176</v>
      </c>
      <c r="M30" s="361">
        <f t="shared" si="4"/>
        <v>7.264882897928413E-05</v>
      </c>
      <c r="N30" s="488" t="s">
        <v>678</v>
      </c>
    </row>
    <row r="31" spans="1:14" ht="54" customHeight="1">
      <c r="A31" s="355"/>
      <c r="B31" s="839" t="s">
        <v>683</v>
      </c>
      <c r="C31" s="840"/>
      <c r="D31" s="840"/>
      <c r="E31" s="245"/>
      <c r="F31" s="353">
        <v>230262032</v>
      </c>
      <c r="G31" s="353">
        <f>'[1]vigencia'!E542</f>
        <v>163020000</v>
      </c>
      <c r="H31" s="359">
        <f>F31/F38</f>
        <v>0.0006588969769163241</v>
      </c>
      <c r="I31" s="353">
        <f>'[1]vigencia'!F542</f>
        <v>163020000</v>
      </c>
      <c r="J31" s="222">
        <f t="shared" si="2"/>
        <v>67242032</v>
      </c>
      <c r="K31" s="223">
        <f t="shared" si="3"/>
        <v>0.7079760331481831</v>
      </c>
      <c r="L31" s="232">
        <f t="shared" si="5"/>
        <v>0.7079760331481831</v>
      </c>
      <c r="M31" s="361">
        <f t="shared" si="4"/>
        <v>4.664832679705491E-06</v>
      </c>
      <c r="N31" s="488" t="s">
        <v>678</v>
      </c>
    </row>
    <row r="32" spans="1:14" ht="49.5" customHeight="1">
      <c r="A32" s="355"/>
      <c r="B32" s="839" t="s">
        <v>684</v>
      </c>
      <c r="C32" s="840"/>
      <c r="D32" s="840"/>
      <c r="E32" s="245"/>
      <c r="F32" s="353">
        <v>17962178258</v>
      </c>
      <c r="G32" s="353">
        <f>'[1]vigencia'!E543</f>
        <v>5174597518</v>
      </c>
      <c r="H32" s="359">
        <f>F32/F38</f>
        <v>0.05139894254484961</v>
      </c>
      <c r="I32" s="353">
        <f>'[1]vigencia'!F543</f>
        <v>5174597518</v>
      </c>
      <c r="J32" s="222">
        <f t="shared" si="2"/>
        <v>12787580740</v>
      </c>
      <c r="K32" s="223">
        <f t="shared" si="3"/>
        <v>0.28808296208146894</v>
      </c>
      <c r="L32" s="232">
        <f t="shared" si="5"/>
        <v>0.28808296208146894</v>
      </c>
      <c r="M32" s="361">
        <f t="shared" si="4"/>
        <v>0.0001480715961617551</v>
      </c>
      <c r="N32" s="488" t="s">
        <v>678</v>
      </c>
    </row>
    <row r="33" spans="2:14" ht="56.25" customHeight="1">
      <c r="B33" s="839" t="s">
        <v>687</v>
      </c>
      <c r="C33" s="840"/>
      <c r="D33" s="840"/>
      <c r="E33" s="245"/>
      <c r="F33" s="353">
        <v>179956000</v>
      </c>
      <c r="G33" s="353">
        <f>'[1]vigencia'!E545</f>
        <v>314200000</v>
      </c>
      <c r="H33" s="359">
        <f>F33/F38</f>
        <v>0.0005149457917489151</v>
      </c>
      <c r="I33" s="353">
        <f>'[1]vigencia'!F545</f>
        <v>314200000</v>
      </c>
      <c r="J33" s="222">
        <f t="shared" si="2"/>
        <v>-134244000</v>
      </c>
      <c r="K33" s="223">
        <f t="shared" si="3"/>
        <v>1.7459823512414145</v>
      </c>
      <c r="L33" s="232">
        <f t="shared" si="5"/>
        <v>1.7459823512414145</v>
      </c>
      <c r="M33" s="361">
        <f t="shared" si="4"/>
        <v>8.990862642396426E-06</v>
      </c>
      <c r="N33" s="488" t="s">
        <v>686</v>
      </c>
    </row>
    <row r="34" spans="1:14" ht="15.75">
      <c r="A34">
        <v>4</v>
      </c>
      <c r="B34" s="853" t="s">
        <v>795</v>
      </c>
      <c r="C34" s="854"/>
      <c r="D34" s="854"/>
      <c r="E34" s="374"/>
      <c r="F34" s="363">
        <f>F35</f>
        <v>400000000</v>
      </c>
      <c r="G34" s="363"/>
      <c r="H34" s="376">
        <f>F34/F38</f>
        <v>0.0011446037736978262</v>
      </c>
      <c r="I34" s="363">
        <v>396871020</v>
      </c>
      <c r="J34" s="364"/>
      <c r="K34" s="365"/>
      <c r="L34" s="362">
        <f t="shared" si="5"/>
        <v>0.99217755</v>
      </c>
      <c r="M34" s="377">
        <f>H34*L34/100</f>
        <v>1.1356501679082636E-05</v>
      </c>
      <c r="N34" s="489"/>
    </row>
    <row r="35" spans="2:14" ht="72.75" customHeight="1">
      <c r="B35" s="839" t="s">
        <v>685</v>
      </c>
      <c r="C35" s="840"/>
      <c r="D35" s="840"/>
      <c r="E35" s="245"/>
      <c r="F35" s="353">
        <v>400000000</v>
      </c>
      <c r="G35" s="353">
        <f>'[1]vigencia'!E544</f>
        <v>396871020</v>
      </c>
      <c r="H35" s="359">
        <f>F35/F38</f>
        <v>0.0011446037736978262</v>
      </c>
      <c r="I35" s="353">
        <f>'[1]vigencia'!F544</f>
        <v>396871020</v>
      </c>
      <c r="J35" s="222">
        <f>F35-G35</f>
        <v>3128980</v>
      </c>
      <c r="K35" s="223">
        <f>G35/F35</f>
        <v>0.99217755</v>
      </c>
      <c r="L35" s="232">
        <f t="shared" si="5"/>
        <v>0.99217755</v>
      </c>
      <c r="M35" s="378">
        <f>H35*L35/100</f>
        <v>1.1356501679082636E-05</v>
      </c>
      <c r="N35" s="488" t="s">
        <v>678</v>
      </c>
    </row>
    <row r="36" spans="1:14" ht="15.75">
      <c r="A36">
        <v>6</v>
      </c>
      <c r="B36" s="846" t="s">
        <v>794</v>
      </c>
      <c r="C36" s="847"/>
      <c r="D36" s="847"/>
      <c r="E36" s="370"/>
      <c r="F36" s="379">
        <v>1829537760</v>
      </c>
      <c r="G36" s="372"/>
      <c r="H36" s="371">
        <f>F36/F38</f>
        <v>0.00523523956054667</v>
      </c>
      <c r="I36" s="379">
        <v>396965083</v>
      </c>
      <c r="J36" s="372"/>
      <c r="K36" s="372"/>
      <c r="L36" s="366">
        <f t="shared" si="5"/>
        <v>0.21697561628900186</v>
      </c>
      <c r="M36" s="377">
        <f>H36*L36/100</f>
        <v>1.1359193300701769E-05</v>
      </c>
      <c r="N36" s="487"/>
    </row>
    <row r="37" spans="2:14" ht="60" customHeight="1" thickBot="1">
      <c r="B37" s="841" t="s">
        <v>691</v>
      </c>
      <c r="C37" s="842"/>
      <c r="D37" s="842"/>
      <c r="E37" s="490"/>
      <c r="F37" s="491">
        <f>'[1]vigencia'!D549</f>
        <v>1829537760</v>
      </c>
      <c r="G37" s="491">
        <f>'[1]vigencia'!E549</f>
        <v>396965083</v>
      </c>
      <c r="H37" s="492">
        <f>F37/F38</f>
        <v>0.00523523956054667</v>
      </c>
      <c r="I37" s="491">
        <f>'[1]vigencia'!F549</f>
        <v>396965083</v>
      </c>
      <c r="J37" s="493">
        <f>F37-G37</f>
        <v>1432572677</v>
      </c>
      <c r="K37" s="494">
        <f>G37/F37</f>
        <v>0.21697561628900186</v>
      </c>
      <c r="L37" s="495">
        <f t="shared" si="5"/>
        <v>0.21697561628900186</v>
      </c>
      <c r="M37" s="496">
        <f>H37*L37/100</f>
        <v>1.1359193300701769E-05</v>
      </c>
      <c r="N37" s="497" t="s">
        <v>690</v>
      </c>
    </row>
    <row r="38" spans="2:14" ht="15.75">
      <c r="B38" s="843" t="s">
        <v>803</v>
      </c>
      <c r="C38" s="843"/>
      <c r="D38" s="843"/>
      <c r="E38" s="843"/>
      <c r="F38" s="477">
        <v>349465910555</v>
      </c>
      <c r="G38" s="478"/>
      <c r="H38" s="479"/>
      <c r="I38" s="477">
        <v>325776827225</v>
      </c>
      <c r="J38" s="480"/>
      <c r="K38" s="480"/>
      <c r="L38" s="481"/>
      <c r="M38" s="479"/>
      <c r="N38" s="482"/>
    </row>
    <row r="39" ht="37.5" customHeight="1">
      <c r="B39" s="380" t="s">
        <v>805</v>
      </c>
    </row>
    <row r="40" ht="50.25" customHeight="1"/>
    <row r="41" ht="51.75" customHeight="1"/>
    <row r="42" ht="50.25" customHeight="1"/>
    <row r="43" ht="37.5" customHeight="1"/>
    <row r="44" ht="37.5" customHeight="1"/>
    <row r="45" ht="37.5" customHeight="1"/>
    <row r="46" ht="37.5" customHeight="1"/>
    <row r="47" ht="37.5" customHeight="1"/>
    <row r="48" ht="37.5" customHeight="1"/>
    <row r="49" ht="37.5" customHeight="1"/>
  </sheetData>
  <sheetProtection/>
  <mergeCells count="40">
    <mergeCell ref="B36:D36"/>
    <mergeCell ref="B34:D34"/>
    <mergeCell ref="B32:D32"/>
    <mergeCell ref="B35:D35"/>
    <mergeCell ref="B19:D19"/>
    <mergeCell ref="B20:D20"/>
    <mergeCell ref="B21:D21"/>
    <mergeCell ref="B22:D22"/>
    <mergeCell ref="B23:D23"/>
    <mergeCell ref="B25:D25"/>
    <mergeCell ref="B11:D11"/>
    <mergeCell ref="B27:D27"/>
    <mergeCell ref="B28:D28"/>
    <mergeCell ref="B29:D29"/>
    <mergeCell ref="B13:D13"/>
    <mergeCell ref="B14:D14"/>
    <mergeCell ref="B15:D15"/>
    <mergeCell ref="B16:D16"/>
    <mergeCell ref="B17:D17"/>
    <mergeCell ref="B18:D18"/>
    <mergeCell ref="B9:D9"/>
    <mergeCell ref="B33:D33"/>
    <mergeCell ref="B37:D37"/>
    <mergeCell ref="B38:E38"/>
    <mergeCell ref="B10:D10"/>
    <mergeCell ref="B12:D12"/>
    <mergeCell ref="B26:D26"/>
    <mergeCell ref="B24:D24"/>
    <mergeCell ref="B30:D30"/>
    <mergeCell ref="B31:D31"/>
    <mergeCell ref="K25:K26"/>
    <mergeCell ref="L25:L26"/>
    <mergeCell ref="M25:M26"/>
    <mergeCell ref="N25:N26"/>
    <mergeCell ref="E25:E26"/>
    <mergeCell ref="F25:F26"/>
    <mergeCell ref="G25:G26"/>
    <mergeCell ref="H25:H26"/>
    <mergeCell ref="I25:I26"/>
    <mergeCell ref="J25:J2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14"/>
  <sheetViews>
    <sheetView zoomScalePageLayoutView="0" workbookViewId="0" topLeftCell="A1">
      <selection activeCell="D10" sqref="D10:D11"/>
    </sheetView>
  </sheetViews>
  <sheetFormatPr defaultColWidth="11.421875" defaultRowHeight="15"/>
  <cols>
    <col min="1" max="1" width="1.8515625" style="0" bestFit="1" customWidth="1"/>
    <col min="2" max="2" width="30.57421875" style="0" customWidth="1"/>
    <col min="3" max="3" width="15.00390625" style="0" customWidth="1"/>
    <col min="4" max="4" width="14.7109375" style="0" customWidth="1"/>
    <col min="5" max="5" width="18.421875" style="0" customWidth="1"/>
    <col min="6" max="6" width="18.140625" style="0" customWidth="1"/>
  </cols>
  <sheetData>
    <row r="1" spans="1:2" ht="15">
      <c r="A1" s="855" t="s">
        <v>806</v>
      </c>
      <c r="B1" s="855"/>
    </row>
    <row r="2" spans="1:2" ht="15">
      <c r="A2" s="855" t="s">
        <v>807</v>
      </c>
      <c r="B2" s="855"/>
    </row>
    <row r="3" spans="1:2" ht="15">
      <c r="A3" s="856" t="s">
        <v>808</v>
      </c>
      <c r="B3" s="856"/>
    </row>
    <row r="4" spans="1:2" ht="15">
      <c r="A4" s="855" t="s">
        <v>809</v>
      </c>
      <c r="B4" s="855"/>
    </row>
    <row r="5" spans="1:2" ht="15">
      <c r="A5" s="857" t="s">
        <v>911</v>
      </c>
      <c r="B5" s="857"/>
    </row>
    <row r="6" spans="1:2" ht="15.75" thickBot="1">
      <c r="A6" s="392"/>
      <c r="B6" s="392"/>
    </row>
    <row r="7" spans="1:6" ht="36">
      <c r="A7" s="864" t="s">
        <v>708</v>
      </c>
      <c r="B7" s="865"/>
      <c r="C7" s="383" t="s">
        <v>812</v>
      </c>
      <c r="D7" s="383" t="s">
        <v>813</v>
      </c>
      <c r="E7" s="383" t="s">
        <v>814</v>
      </c>
      <c r="F7" s="384" t="s">
        <v>815</v>
      </c>
    </row>
    <row r="8" spans="1:6" ht="15">
      <c r="A8" s="385">
        <v>1</v>
      </c>
      <c r="B8" s="386" t="s">
        <v>713</v>
      </c>
      <c r="C8" s="387">
        <f>INVERSION!F10</f>
        <v>71728809629</v>
      </c>
      <c r="D8" s="388">
        <f>C8/C14</f>
        <v>0.20525266546051593</v>
      </c>
      <c r="E8" s="388">
        <f>INVERSION!M10</f>
        <v>0.0020422927625945763</v>
      </c>
      <c r="F8" s="389">
        <f>E8*100/D8</f>
        <v>0.9950140028692823</v>
      </c>
    </row>
    <row r="9" spans="1:6" ht="24">
      <c r="A9" s="385">
        <v>2</v>
      </c>
      <c r="B9" s="386" t="s">
        <v>816</v>
      </c>
      <c r="C9" s="387">
        <f>INVERSION!F12</f>
        <v>250301588517</v>
      </c>
      <c r="D9" s="388">
        <f>C9/C14</f>
        <v>0.7162403569477968</v>
      </c>
      <c r="E9" s="388">
        <f>INVERSION!M12</f>
        <v>0.0067292579148714735</v>
      </c>
      <c r="F9" s="389">
        <f aca="true" t="shared" si="0" ref="F9:F14">E9*100/D9</f>
        <v>0.9395250979081504</v>
      </c>
    </row>
    <row r="10" spans="1:6" ht="15">
      <c r="A10" s="385">
        <v>3</v>
      </c>
      <c r="B10" s="386" t="s">
        <v>169</v>
      </c>
      <c r="C10" s="858">
        <f>INVERSION!F25-400000000</f>
        <v>25205974649</v>
      </c>
      <c r="D10" s="860">
        <f>C10/C14</f>
        <v>0.07212713425744285</v>
      </c>
      <c r="E10" s="860">
        <f>INVERSION!M25</f>
        <v>0.0005278682731801597</v>
      </c>
      <c r="F10" s="862">
        <f t="shared" si="0"/>
        <v>0.731858098362876</v>
      </c>
    </row>
    <row r="11" spans="1:6" ht="24">
      <c r="A11" s="385">
        <v>5</v>
      </c>
      <c r="B11" s="386" t="s">
        <v>818</v>
      </c>
      <c r="C11" s="859"/>
      <c r="D11" s="861"/>
      <c r="E11" s="861"/>
      <c r="F11" s="863"/>
    </row>
    <row r="12" spans="1:6" ht="15">
      <c r="A12" s="385">
        <v>4</v>
      </c>
      <c r="B12" s="386" t="s">
        <v>817</v>
      </c>
      <c r="C12" s="472">
        <f>INVERSION!F34</f>
        <v>400000000</v>
      </c>
      <c r="D12" s="388">
        <f>C12/C14</f>
        <v>0.0011446037736978262</v>
      </c>
      <c r="E12" s="388">
        <f>INVERSION!M34</f>
        <v>1.1356501679082636E-05</v>
      </c>
      <c r="F12" s="389">
        <f t="shared" si="0"/>
        <v>0.9921775500000001</v>
      </c>
    </row>
    <row r="13" spans="1:6" ht="15">
      <c r="A13" s="385">
        <v>6</v>
      </c>
      <c r="B13" s="386" t="s">
        <v>819</v>
      </c>
      <c r="C13" s="387">
        <f>INVERSION!F36</f>
        <v>1829537760</v>
      </c>
      <c r="D13" s="388">
        <f>C13/C14</f>
        <v>0.00523523956054667</v>
      </c>
      <c r="E13" s="388">
        <f>INVERSION!M36</f>
        <v>1.1359193300701769E-05</v>
      </c>
      <c r="F13" s="389">
        <f t="shared" si="0"/>
        <v>0.21697561628900186</v>
      </c>
    </row>
    <row r="14" spans="1:6" ht="15.75" thickBot="1">
      <c r="A14" s="866" t="s">
        <v>820</v>
      </c>
      <c r="B14" s="867"/>
      <c r="C14" s="474">
        <f>SUM(C8:C13)</f>
        <v>349465910555</v>
      </c>
      <c r="D14" s="475">
        <f>SUM(D8:D13)</f>
        <v>1</v>
      </c>
      <c r="E14" s="475">
        <f>SUM(E8:E13)</f>
        <v>0.009322134645625995</v>
      </c>
      <c r="F14" s="473">
        <f t="shared" si="0"/>
        <v>0.9322134645625995</v>
      </c>
    </row>
  </sheetData>
  <sheetProtection/>
  <mergeCells count="11">
    <mergeCell ref="D10:D11"/>
    <mergeCell ref="E10:E11"/>
    <mergeCell ref="F10:F11"/>
    <mergeCell ref="A7:B7"/>
    <mergeCell ref="A14:B14"/>
    <mergeCell ref="A1:B1"/>
    <mergeCell ref="A2:B2"/>
    <mergeCell ref="A3:B3"/>
    <mergeCell ref="A4:B4"/>
    <mergeCell ref="A5:B5"/>
    <mergeCell ref="C10:C1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U20"/>
  <sheetViews>
    <sheetView zoomScalePageLayoutView="0" workbookViewId="0" topLeftCell="A1">
      <selection activeCell="A19" sqref="A19"/>
    </sheetView>
  </sheetViews>
  <sheetFormatPr defaultColWidth="11.421875" defaultRowHeight="15"/>
  <cols>
    <col min="1" max="1" width="38.8515625" style="391" bestFit="1" customWidth="1"/>
    <col min="2" max="2" width="19.140625" style="391" customWidth="1"/>
    <col min="3" max="3" width="14.8515625" style="391" customWidth="1"/>
    <col min="4" max="4" width="17.00390625" style="391" customWidth="1"/>
    <col min="5" max="16384" width="11.421875" style="391" customWidth="1"/>
  </cols>
  <sheetData>
    <row r="1" ht="12">
      <c r="A1" s="390" t="s">
        <v>821</v>
      </c>
    </row>
    <row r="2" ht="12">
      <c r="A2" s="390" t="s">
        <v>843</v>
      </c>
    </row>
    <row r="3" spans="1:3" ht="12.75" customHeight="1">
      <c r="A3" s="878" t="s">
        <v>822</v>
      </c>
      <c r="B3" s="878"/>
      <c r="C3" s="878"/>
    </row>
    <row r="4" ht="12">
      <c r="A4" s="392" t="s">
        <v>911</v>
      </c>
    </row>
    <row r="5" ht="12.75" thickBot="1"/>
    <row r="6" spans="1:4" ht="15.75" customHeight="1">
      <c r="A6" s="869">
        <v>2012</v>
      </c>
      <c r="B6" s="870"/>
      <c r="C6" s="870"/>
      <c r="D6" s="871"/>
    </row>
    <row r="7" spans="1:4" ht="12.75" customHeight="1">
      <c r="A7" s="872" t="s">
        <v>823</v>
      </c>
      <c r="B7" s="879" t="s">
        <v>824</v>
      </c>
      <c r="C7" s="879" t="s">
        <v>825</v>
      </c>
      <c r="D7" s="881" t="s">
        <v>826</v>
      </c>
    </row>
    <row r="8" spans="1:21" s="400" customFormat="1" ht="23.25" customHeight="1">
      <c r="A8" s="872"/>
      <c r="B8" s="880"/>
      <c r="C8" s="880"/>
      <c r="D8" s="882"/>
      <c r="S8" s="868" t="s">
        <v>598</v>
      </c>
      <c r="T8" s="868" t="s">
        <v>841</v>
      </c>
      <c r="U8" s="868" t="s">
        <v>841</v>
      </c>
    </row>
    <row r="9" spans="1:21" s="400" customFormat="1" ht="34.5" customHeight="1">
      <c r="A9" s="873"/>
      <c r="B9" s="880"/>
      <c r="C9" s="880"/>
      <c r="D9" s="882"/>
      <c r="S9" s="868"/>
      <c r="T9" s="868"/>
      <c r="U9" s="868"/>
    </row>
    <row r="10" spans="1:21" ht="15">
      <c r="A10" s="509" t="s">
        <v>827</v>
      </c>
      <c r="B10" s="506">
        <f>'CUMPLIMIENTO DEPENDENCIAS'!B16</f>
        <v>1</v>
      </c>
      <c r="C10" s="507">
        <f>'PESOS RELATIVOS DEPEPENDENCIAS'!E8</f>
        <v>0.0020422927625945763</v>
      </c>
      <c r="D10" s="510">
        <f>B10+C10/2</f>
        <v>1.0010211463812972</v>
      </c>
      <c r="S10" s="868"/>
      <c r="T10" s="868"/>
      <c r="U10" s="868"/>
    </row>
    <row r="11" spans="1:4" ht="30">
      <c r="A11" s="511" t="s">
        <v>828</v>
      </c>
      <c r="B11" s="506">
        <v>0.66</v>
      </c>
      <c r="C11" s="507">
        <f>'PESOS RELATIVOS DEPEPENDENCIAS'!E9</f>
        <v>0.0067292579148714735</v>
      </c>
      <c r="D11" s="510">
        <f>B11+C11/2</f>
        <v>0.6633646289574358</v>
      </c>
    </row>
    <row r="12" spans="1:4" ht="15">
      <c r="A12" s="512" t="s">
        <v>829</v>
      </c>
      <c r="B12" s="506">
        <v>0.87</v>
      </c>
      <c r="C12" s="874">
        <f>'PESOS RELATIVOS DEPEPENDENCIAS'!E10</f>
        <v>0.0005278682731801597</v>
      </c>
      <c r="D12" s="876">
        <f>B12+C12/2</f>
        <v>0.8702639341365901</v>
      </c>
    </row>
    <row r="13" spans="1:4" ht="15">
      <c r="A13" s="513" t="s">
        <v>830</v>
      </c>
      <c r="B13" s="506">
        <v>0.88</v>
      </c>
      <c r="C13" s="875"/>
      <c r="D13" s="877"/>
    </row>
    <row r="14" spans="1:4" ht="29.25" customHeight="1">
      <c r="A14" s="514" t="s">
        <v>831</v>
      </c>
      <c r="B14" s="506">
        <v>1</v>
      </c>
      <c r="C14" s="507">
        <f>'PESOS RELATIVOS DEPEPENDENCIAS'!E12</f>
        <v>1.1356501679082636E-05</v>
      </c>
      <c r="D14" s="510">
        <f>B14+C14/2</f>
        <v>1.0000056782508395</v>
      </c>
    </row>
    <row r="15" spans="1:4" ht="15">
      <c r="A15" s="515" t="s">
        <v>832</v>
      </c>
      <c r="B15" s="506">
        <v>0.47</v>
      </c>
      <c r="C15" s="507">
        <f>'PESOS RELATIVOS DEPEPENDENCIAS'!E13</f>
        <v>1.1359193300701769E-05</v>
      </c>
      <c r="D15" s="510">
        <f>B15+C15/2</f>
        <v>0.47000567959665035</v>
      </c>
    </row>
    <row r="16" spans="1:4" s="397" customFormat="1" ht="15.75" thickBot="1">
      <c r="A16" s="516" t="s">
        <v>833</v>
      </c>
      <c r="B16" s="517">
        <v>0.81</v>
      </c>
      <c r="C16" s="518">
        <f>SUM(C10:C15)</f>
        <v>0.009322134645625995</v>
      </c>
      <c r="D16" s="519">
        <v>0.81</v>
      </c>
    </row>
    <row r="17" spans="1:4" s="397" customFormat="1" ht="12" hidden="1">
      <c r="A17" s="508" t="s">
        <v>834</v>
      </c>
      <c r="B17" s="883"/>
      <c r="C17" s="884"/>
      <c r="D17" s="884"/>
    </row>
    <row r="19" ht="12">
      <c r="A19" s="391" t="s">
        <v>835</v>
      </c>
    </row>
    <row r="20" ht="12">
      <c r="A20" s="391" t="s">
        <v>836</v>
      </c>
    </row>
  </sheetData>
  <sheetProtection/>
  <mergeCells count="12">
    <mergeCell ref="A3:C3"/>
    <mergeCell ref="B7:B9"/>
    <mergeCell ref="C7:C9"/>
    <mergeCell ref="D7:D9"/>
    <mergeCell ref="B17:D17"/>
    <mergeCell ref="S8:S10"/>
    <mergeCell ref="T8:T10"/>
    <mergeCell ref="U8:U10"/>
    <mergeCell ref="A6:D6"/>
    <mergeCell ref="A7:A9"/>
    <mergeCell ref="C12:C13"/>
    <mergeCell ref="D12:D1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U19"/>
  <sheetViews>
    <sheetView zoomScalePageLayoutView="0" workbookViewId="0" topLeftCell="A1">
      <selection activeCell="A2" sqref="A2"/>
    </sheetView>
  </sheetViews>
  <sheetFormatPr defaultColWidth="11.421875" defaultRowHeight="15"/>
  <cols>
    <col min="1" max="1" width="38.8515625" style="391" bestFit="1" customWidth="1"/>
    <col min="2" max="2" width="19.140625" style="391" customWidth="1"/>
    <col min="3" max="3" width="14.421875" style="391" customWidth="1"/>
    <col min="4" max="4" width="12.140625" style="391" customWidth="1"/>
    <col min="5" max="5" width="18.421875" style="391" customWidth="1"/>
    <col min="6" max="6" width="12.7109375" style="391" customWidth="1"/>
    <col min="7" max="7" width="13.7109375" style="391" customWidth="1"/>
    <col min="8" max="8" width="14.7109375" style="391" customWidth="1"/>
    <col min="9" max="9" width="17.140625" style="391" customWidth="1"/>
    <col min="10" max="10" width="14.7109375" style="391" customWidth="1"/>
    <col min="11" max="16384" width="11.421875" style="391" customWidth="1"/>
  </cols>
  <sheetData>
    <row r="1" spans="1:7" ht="15" customHeight="1">
      <c r="A1" s="393" t="s">
        <v>821</v>
      </c>
      <c r="B1" s="394"/>
      <c r="C1" s="394"/>
      <c r="D1" s="394"/>
      <c r="E1" s="394"/>
      <c r="F1" s="394"/>
      <c r="G1" s="394"/>
    </row>
    <row r="2" spans="1:7" ht="18" customHeight="1">
      <c r="A2" s="393" t="s">
        <v>843</v>
      </c>
      <c r="B2" s="394"/>
      <c r="C2" s="394"/>
      <c r="D2" s="394"/>
      <c r="E2" s="394"/>
      <c r="F2" s="394"/>
      <c r="G2" s="394"/>
    </row>
    <row r="3" spans="1:7" ht="12.75">
      <c r="A3" s="885" t="s">
        <v>837</v>
      </c>
      <c r="B3" s="885"/>
      <c r="C3" s="885"/>
      <c r="D3" s="885"/>
      <c r="E3" s="885"/>
      <c r="F3" s="885"/>
      <c r="G3" s="885"/>
    </row>
    <row r="4" spans="1:7" ht="12.75">
      <c r="A4" s="395" t="s">
        <v>838</v>
      </c>
      <c r="B4" s="394"/>
      <c r="C4" s="394"/>
      <c r="D4" s="394"/>
      <c r="E4" s="394"/>
      <c r="F4" s="394"/>
      <c r="G4" s="394"/>
    </row>
    <row r="5" spans="1:7" ht="12.75">
      <c r="A5" s="396" t="s">
        <v>912</v>
      </c>
      <c r="B5" s="394"/>
      <c r="C5" s="394"/>
      <c r="D5" s="394"/>
      <c r="E5" s="394"/>
      <c r="F5" s="394"/>
      <c r="G5" s="394"/>
    </row>
    <row r="6" ht="12">
      <c r="A6" s="397"/>
    </row>
    <row r="7" spans="1:10" ht="12.75" customHeight="1">
      <c r="A7" s="886" t="s">
        <v>823</v>
      </c>
      <c r="B7" s="887" t="s">
        <v>839</v>
      </c>
      <c r="C7" s="887"/>
      <c r="D7" s="887"/>
      <c r="E7" s="887"/>
      <c r="F7" s="887"/>
      <c r="G7" s="887"/>
      <c r="H7" s="887"/>
      <c r="I7" s="887"/>
      <c r="J7" s="887"/>
    </row>
    <row r="8" spans="1:21" s="400" customFormat="1" ht="63">
      <c r="A8" s="886"/>
      <c r="B8" s="401" t="s">
        <v>688</v>
      </c>
      <c r="C8" s="402" t="s">
        <v>700</v>
      </c>
      <c r="D8" s="403" t="s">
        <v>678</v>
      </c>
      <c r="E8" s="404" t="s">
        <v>694</v>
      </c>
      <c r="F8" s="405" t="s">
        <v>790</v>
      </c>
      <c r="G8" s="406" t="s">
        <v>692</v>
      </c>
      <c r="H8" s="398" t="s">
        <v>804</v>
      </c>
      <c r="I8" s="399" t="s">
        <v>840</v>
      </c>
      <c r="J8" s="499" t="s">
        <v>913</v>
      </c>
      <c r="S8" s="868" t="s">
        <v>598</v>
      </c>
      <c r="T8" s="868" t="s">
        <v>841</v>
      </c>
      <c r="U8" s="868" t="s">
        <v>841</v>
      </c>
    </row>
    <row r="9" spans="1:21" s="400" customFormat="1" ht="15.75">
      <c r="A9" s="886"/>
      <c r="B9" s="401">
        <v>2012</v>
      </c>
      <c r="C9" s="402">
        <v>2012</v>
      </c>
      <c r="D9" s="403">
        <v>2012</v>
      </c>
      <c r="E9" s="404">
        <v>2012</v>
      </c>
      <c r="F9" s="405">
        <v>2012</v>
      </c>
      <c r="G9" s="406">
        <v>2012</v>
      </c>
      <c r="H9" s="398">
        <v>2012</v>
      </c>
      <c r="I9" s="399">
        <v>2012</v>
      </c>
      <c r="J9" s="500">
        <v>2012</v>
      </c>
      <c r="S9" s="868"/>
      <c r="T9" s="868"/>
      <c r="U9" s="868"/>
    </row>
    <row r="10" spans="1:21" ht="21.75" customHeight="1">
      <c r="A10" s="401" t="s">
        <v>827</v>
      </c>
      <c r="B10" s="407">
        <f>'Anexo 3 y 4. OBJETIVO 1'!C160</f>
        <v>1</v>
      </c>
      <c r="C10" s="408"/>
      <c r="D10" s="409"/>
      <c r="E10" s="410"/>
      <c r="F10" s="411"/>
      <c r="G10" s="412"/>
      <c r="H10" s="413"/>
      <c r="I10" s="414"/>
      <c r="J10" s="501"/>
      <c r="S10" s="868"/>
      <c r="T10" s="868"/>
      <c r="U10" s="868"/>
    </row>
    <row r="11" spans="1:10" ht="31.5">
      <c r="A11" s="402" t="s">
        <v>828</v>
      </c>
      <c r="B11" s="407">
        <v>1</v>
      </c>
      <c r="C11" s="408">
        <f>'ANEXO 3 Y 4 OBJETIVO 4'!C181</f>
        <v>0.5</v>
      </c>
      <c r="D11" s="409"/>
      <c r="E11" s="410">
        <f>'ANEXO 3 Y 4 OBJETIVO 4'!C178</f>
        <v>0.83</v>
      </c>
      <c r="F11" s="417">
        <f>'ANEXO 3 Y 4 OBJETIVO 4'!C179</f>
        <v>0.99</v>
      </c>
      <c r="G11" s="412">
        <f>'ANEXO 3 Y 4 OBJETIVO 4'!C177</f>
        <v>0.79</v>
      </c>
      <c r="H11" s="413"/>
      <c r="I11" s="414"/>
      <c r="J11" s="502">
        <v>0</v>
      </c>
    </row>
    <row r="12" spans="1:10" s="400" customFormat="1" ht="16.5" customHeight="1">
      <c r="A12" s="403" t="s">
        <v>829</v>
      </c>
      <c r="B12" s="407"/>
      <c r="C12" s="408"/>
      <c r="D12" s="415">
        <v>0.87</v>
      </c>
      <c r="E12" s="410"/>
      <c r="F12" s="411"/>
      <c r="G12" s="412"/>
      <c r="H12" s="413"/>
      <c r="I12" s="416">
        <f>'ANEXO 3 Y 4 OBJETIVO 4'!C180</f>
        <v>0.78</v>
      </c>
      <c r="J12" s="498"/>
    </row>
    <row r="13" spans="1:10" ht="17.25" customHeight="1">
      <c r="A13" s="404" t="s">
        <v>830</v>
      </c>
      <c r="B13" s="407"/>
      <c r="C13" s="408"/>
      <c r="D13" s="415">
        <v>0.88</v>
      </c>
      <c r="E13" s="410"/>
      <c r="F13" s="417"/>
      <c r="G13" s="412"/>
      <c r="H13" s="413"/>
      <c r="I13" s="414"/>
      <c r="J13" s="501"/>
    </row>
    <row r="14" spans="1:10" ht="29.25" customHeight="1">
      <c r="A14" s="406" t="s">
        <v>831</v>
      </c>
      <c r="B14" s="407"/>
      <c r="C14" s="505"/>
      <c r="D14" s="409">
        <v>1</v>
      </c>
      <c r="E14" s="410"/>
      <c r="F14" s="417"/>
      <c r="G14" s="412"/>
      <c r="H14" s="413"/>
      <c r="I14" s="414"/>
      <c r="J14" s="501"/>
    </row>
    <row r="15" spans="1:10" ht="15.75">
      <c r="A15" s="405" t="s">
        <v>832</v>
      </c>
      <c r="B15" s="407"/>
      <c r="C15" s="505"/>
      <c r="D15" s="409"/>
      <c r="E15" s="410"/>
      <c r="F15" s="417"/>
      <c r="G15" s="412"/>
      <c r="H15" s="418">
        <f>'Anexo 3 Y 4. OBJETIVO 2'!C16</f>
        <v>0.47</v>
      </c>
      <c r="I15" s="414"/>
      <c r="J15" s="501"/>
    </row>
    <row r="16" spans="1:10" ht="31.5">
      <c r="A16" s="503" t="s">
        <v>914</v>
      </c>
      <c r="B16" s="504">
        <f>SUM(B10:B15)/2</f>
        <v>1</v>
      </c>
      <c r="C16" s="504">
        <f>SUM(C10:C14)</f>
        <v>0.5</v>
      </c>
      <c r="D16" s="504">
        <f>SUM(D10:D15)/3</f>
        <v>0.9166666666666666</v>
      </c>
      <c r="E16" s="504">
        <f aca="true" t="shared" si="0" ref="E16:J16">SUM(E11:E15)</f>
        <v>0.83</v>
      </c>
      <c r="F16" s="504">
        <f t="shared" si="0"/>
        <v>0.99</v>
      </c>
      <c r="G16" s="504">
        <f t="shared" si="0"/>
        <v>0.79</v>
      </c>
      <c r="H16" s="504">
        <f t="shared" si="0"/>
        <v>0.47</v>
      </c>
      <c r="I16" s="504">
        <f t="shared" si="0"/>
        <v>0.78</v>
      </c>
      <c r="J16" s="504">
        <f t="shared" si="0"/>
        <v>0</v>
      </c>
    </row>
    <row r="18" ht="12">
      <c r="A18" s="476"/>
    </row>
    <row r="19" ht="12">
      <c r="A19" s="476"/>
    </row>
  </sheetData>
  <sheetProtection/>
  <mergeCells count="6">
    <mergeCell ref="A3:G3"/>
    <mergeCell ref="A7:A9"/>
    <mergeCell ref="S8:S10"/>
    <mergeCell ref="T8:T10"/>
    <mergeCell ref="U8:U10"/>
    <mergeCell ref="B7: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Lopez Beltran</dc:creator>
  <cp:keywords/>
  <dc:description/>
  <cp:lastModifiedBy>Personal</cp:lastModifiedBy>
  <cp:lastPrinted>2012-05-29T20:20:28Z</cp:lastPrinted>
  <dcterms:created xsi:type="dcterms:W3CDTF">2012-05-14T15:45:57Z</dcterms:created>
  <dcterms:modified xsi:type="dcterms:W3CDTF">2013-10-23T21:32:18Z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