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karol\Desktop\OCI 2021\FURAG 2021\2020\EVIDENCIAS PREGUNTAS FURAG\PREGUNTA 57 - CIN39F\"/>
    </mc:Choice>
  </mc:AlternateContent>
  <xr:revisionPtr revIDLastSave="0" documentId="8_{B3773079-D969-4165-B2E9-EFB7A09BE6BB}" xr6:coauthVersionLast="46" xr6:coauthVersionMax="46" xr10:uidLastSave="{00000000-0000-0000-0000-000000000000}"/>
  <bookViews>
    <workbookView xWindow="-110" yWindow="-110" windowWidth="19420" windowHeight="10420" tabRatio="769" activeTab="5" xr2:uid="{00000000-000D-0000-FFFF-FFFF00000000}"/>
  </bookViews>
  <sheets>
    <sheet name="Contexto" sheetId="18" r:id="rId1"/>
    <sheet name="Prior_Ext" sheetId="21" r:id="rId2"/>
    <sheet name="Prior_Int" sheetId="22" r:id="rId3"/>
    <sheet name="Factores" sheetId="19" r:id="rId4"/>
    <sheet name="Causas" sheetId="20" r:id="rId5"/>
    <sheet name="Riesgos de Gestión" sheetId="15" r:id="rId6"/>
    <sheet name="PlanAccion" sheetId="27" r:id="rId7"/>
    <sheet name="Calificación probabilidad" sheetId="16" r:id="rId8"/>
    <sheet name="Explicación de los campos" sheetId="9" r:id="rId9"/>
    <sheet name="Hoja2" sheetId="6" state="hidden" r:id="rId10"/>
  </sheets>
  <externalReferences>
    <externalReference r:id="rId11"/>
    <externalReference r:id="rId12"/>
    <externalReference r:id="rId13"/>
  </externalReferences>
  <definedNames>
    <definedName name="_xlnm._FilterDatabase" localSheetId="8" hidden="1">#REF!</definedName>
    <definedName name="_xlnm._FilterDatabase" localSheetId="6" hidden="1">PlanAccion!$A$1:$H$25</definedName>
    <definedName name="_xlnm._FilterDatabase" localSheetId="1" hidden="1">Prior_Ext!$A$1:$I$20</definedName>
    <definedName name="_xlnm._FilterDatabase" localSheetId="2" hidden="1">Prior_Int!$B$3:$I$23</definedName>
    <definedName name="_xlnm._FilterDatabase" localSheetId="5" hidden="1">'Riesgos de Gestión'!$B$9:$BA$248</definedName>
    <definedName name="Actcontrol" localSheetId="6">'[1]Explicación de los campos'!$AI$2:$AI$3</definedName>
    <definedName name="Actcontrol">'Explicación de los campos'!$AI$2:$AI$3</definedName>
    <definedName name="Afecta">Hoja2!$AM$2:$AM$3</definedName>
    <definedName name="Asignacionresp" localSheetId="6">'[1]Explicación de los campos'!$AG$2:$AG$3</definedName>
    <definedName name="Asignacionresp">'Explicación de los campos'!$AG$2:$AG$3</definedName>
    <definedName name="Autoridadresp" localSheetId="6">'[1]Explicación de los campos'!$AG$5:$AG$6</definedName>
    <definedName name="Autoridadresp">'Explicación de los campos'!$AG$5:$AG$6</definedName>
    <definedName name="Causafactor">Hoja2!$B$2:$B$8</definedName>
    <definedName name="Causafactor3" localSheetId="4">'[2]Explicación de los campos'!#REF!</definedName>
    <definedName name="Causafactor3" localSheetId="0">'[2]Explicación de los campos'!#REF!</definedName>
    <definedName name="Causafactor3" localSheetId="3">'[2]Explicación de los campos'!#REF!</definedName>
    <definedName name="Causafactor3" localSheetId="6">'[1]Explicación de los campos'!#REF!</definedName>
    <definedName name="Causafactor3">'Explicación de los campos'!#REF!</definedName>
    <definedName name="clase" localSheetId="6">'[1]Explicación de los campos'!$B$2:$B$7</definedName>
    <definedName name="clase">'Explicación de los campos'!$B$2:$B$7</definedName>
    <definedName name="ClaseRiesgo">Hoja2!$D$2:$D$8</definedName>
    <definedName name="Confidencialidad">Hoja2!$N$3:$N$7</definedName>
    <definedName name="ControlTipo">Hoja2!$AI$3:$AI$6</definedName>
    <definedName name="desviaciones" localSheetId="6">'[1]Explicación de los campos'!$AI$5:$AI$6</definedName>
    <definedName name="desviaciones">'Explicación de los campos'!$AI$5:$AI$6</definedName>
    <definedName name="dis" localSheetId="4">'[2]Explicación de los campos'!$AN$3,'[2]Explicación de los campos'!$AN$5</definedName>
    <definedName name="dis" localSheetId="0">'[2]Explicación de los campos'!$AN$3,'[2]Explicación de los campos'!$AN$5</definedName>
    <definedName name="dis" localSheetId="3">'[2]Explicación de los campos'!$AN$3,'[2]Explicación de los campos'!$AN$5</definedName>
    <definedName name="dis" localSheetId="6">'[1]Explicación de los campos'!$AN$3,'[1]Explicación de los campos'!$AN$5</definedName>
    <definedName name="dis">'Explicación de los campos'!$AN$3,'Explicación de los campos'!$AN$5</definedName>
    <definedName name="discua" localSheetId="6">'[1]Explicación de los campos'!$AO$4:$AO$5</definedName>
    <definedName name="discua">'Explicación de los campos'!$AO$4:$AO$5</definedName>
    <definedName name="discuadrante" localSheetId="6">'[1]Explicación de los campos'!$AN$3:$AN$5</definedName>
    <definedName name="discuadrante">'Explicación de los campos'!$AN$3:$AN$5</definedName>
    <definedName name="discuadraprob" localSheetId="4">'[2]Explicación de los campos'!$AN$3,'[2]Explicación de los campos'!$AN$5</definedName>
    <definedName name="discuadraprob" localSheetId="0">'[2]Explicación de los campos'!$AN$3,'[2]Explicación de los campos'!$AN$5</definedName>
    <definedName name="discuadraprob" localSheetId="3">'[2]Explicación de los campos'!$AN$3,'[2]Explicación de los campos'!$AN$5</definedName>
    <definedName name="discuadraprob" localSheetId="6">'[1]Explicación de los campos'!$AN$3,'[1]Explicación de los campos'!$AN$5</definedName>
    <definedName name="discuadraprob">'Explicación de los campos'!$AN$3,'Explicación de los campos'!$AN$5</definedName>
    <definedName name="ejecucioncontrol" localSheetId="6">'[1]Explicación de los campos'!$AN$11:$AN$13</definedName>
    <definedName name="ejecucioncontrol">'Explicación de los campos'!$AN$11:$AN$13</definedName>
    <definedName name="Evidencia" localSheetId="6">'[1]Explicación de los campos'!$AN$7:$AN$9</definedName>
    <definedName name="Evidencia">'Explicación de los campos'!$AN$7:$AN$9</definedName>
    <definedName name="FactorCausa">Hoja2!$B$2:$B$6</definedName>
    <definedName name="Imagen">Hoja2!$S$3:$S$7</definedName>
    <definedName name="impacto" localSheetId="6">[1]Hoja2!$M$3:$M$7</definedName>
    <definedName name="impacto">Hoja2!$M$3:$M$7</definedName>
    <definedName name="Legal">Hoja2!$X$3:$X$7</definedName>
    <definedName name="Operativo">Hoja2!$AC$3:$AC$7</definedName>
    <definedName name="Periodicidad" localSheetId="6">'[1]Explicación de los campos'!$AG$7:$AG$8</definedName>
    <definedName name="Periodicidad">'Explicación de los campos'!$AG$7:$AG$8</definedName>
    <definedName name="Posibilidad" localSheetId="4">[2]Hoja2!$H$3:$H$7</definedName>
    <definedName name="Posibilidad" localSheetId="0">[2]Hoja2!$H$3:$H$7</definedName>
    <definedName name="Posibilidad" localSheetId="3">[2]Hoja2!$H$3:$H$7</definedName>
    <definedName name="Posibilidad" localSheetId="6">[1]Hoja2!$H$3:$H$7</definedName>
    <definedName name="Posibilidad" localSheetId="1">[3]Hoja2!$H$3:$H$7</definedName>
    <definedName name="Posibilidad" localSheetId="2">[3]Hoja2!$H$3:$H$7</definedName>
    <definedName name="Posibilidad">Hoja2!$H$3:$H$7</definedName>
    <definedName name="_xlnm.Print_Area" localSheetId="1">Prior_Ext!$A$1:$I$16</definedName>
    <definedName name="_xlnm.Print_Area" localSheetId="2">Prior_Int!$A$1:$J$23</definedName>
    <definedName name="Proposito" localSheetId="6">'[1]Explicación de los campos'!$AL$10:$AL$12</definedName>
    <definedName name="Proposito">'Explicación de los campos'!$AL$10:$AL$12</definedName>
    <definedName name="Riesgoclase">Hoja2!$D$2:$D$7</definedName>
    <definedName name="RiesgoClase3">'Explicación de los campos'!$B$2:$B$7</definedName>
    <definedName name="sino">Hoja2!$AK$3:$AK$4</definedName>
    <definedName name="TipoControl">Hoja2!$AI$3:$AI$4</definedName>
    <definedName name="Tipocontrol2">Hoja2!$AI$3:$AI$4</definedName>
    <definedName name="TipoImpacto">Hoja2!$AG$3:$AG$6</definedName>
  </definedNames>
  <calcPr calcId="181029"/>
</workbook>
</file>

<file path=xl/calcChain.xml><?xml version="1.0" encoding="utf-8"?>
<calcChain xmlns="http://schemas.openxmlformats.org/spreadsheetml/2006/main">
  <c r="AC27" i="15" l="1"/>
  <c r="AA27" i="15"/>
  <c r="Y27" i="15"/>
  <c r="W27" i="15"/>
  <c r="U27" i="15"/>
  <c r="S27" i="15"/>
  <c r="Q27" i="15"/>
  <c r="AC23" i="15"/>
  <c r="AA23" i="15"/>
  <c r="Y23" i="15"/>
  <c r="W23" i="15"/>
  <c r="U23" i="15"/>
  <c r="S23" i="15"/>
  <c r="Q23" i="15"/>
  <c r="AC22" i="15"/>
  <c r="AA22" i="15"/>
  <c r="Y22" i="15"/>
  <c r="W22" i="15"/>
  <c r="U22" i="15"/>
  <c r="S22" i="15"/>
  <c r="Q22" i="15"/>
  <c r="AC20" i="15"/>
  <c r="AA20" i="15"/>
  <c r="Y20" i="15"/>
  <c r="W20" i="15"/>
  <c r="U20" i="15"/>
  <c r="S20" i="15"/>
  <c r="Q20" i="15"/>
  <c r="AC15" i="15"/>
  <c r="AA15" i="15"/>
  <c r="Y15" i="15"/>
  <c r="W15" i="15"/>
  <c r="U15" i="15"/>
  <c r="S15" i="15"/>
  <c r="Q15" i="15"/>
  <c r="AC14" i="15"/>
  <c r="AA14" i="15"/>
  <c r="Y14" i="15"/>
  <c r="W14" i="15"/>
  <c r="U14" i="15"/>
  <c r="S14" i="15"/>
  <c r="Q14" i="15"/>
  <c r="AC11" i="15"/>
  <c r="AA11" i="15"/>
  <c r="Y11" i="15"/>
  <c r="W11" i="15"/>
  <c r="U11" i="15"/>
  <c r="S11" i="15"/>
  <c r="Q11" i="15"/>
  <c r="Q10" i="15"/>
  <c r="S10" i="15"/>
  <c r="U10" i="15"/>
  <c r="W10" i="15"/>
  <c r="Y10" i="15"/>
  <c r="AA10" i="15"/>
  <c r="AC10" i="15"/>
  <c r="Q12" i="15"/>
  <c r="S12" i="15"/>
  <c r="U12" i="15"/>
  <c r="W12" i="15"/>
  <c r="Y12" i="15"/>
  <c r="AA12" i="15"/>
  <c r="AC12" i="15"/>
  <c r="Q13" i="15"/>
  <c r="S13" i="15"/>
  <c r="U13" i="15"/>
  <c r="W13" i="15"/>
  <c r="Y13" i="15"/>
  <c r="AA13" i="15"/>
  <c r="AC13" i="15"/>
  <c r="AD23" i="15" l="1"/>
  <c r="AF23" i="15" s="1"/>
  <c r="AH23" i="15" s="1"/>
  <c r="AI23" i="15" s="1"/>
  <c r="AD14" i="15"/>
  <c r="AF14" i="15" s="1"/>
  <c r="AH14" i="15" s="1"/>
  <c r="AI14" i="15" s="1"/>
  <c r="AD27" i="15"/>
  <c r="AF27" i="15" s="1"/>
  <c r="AH27" i="15" s="1"/>
  <c r="AI27" i="15" s="1"/>
  <c r="AD22" i="15"/>
  <c r="AF22" i="15" s="1"/>
  <c r="AH22" i="15" s="1"/>
  <c r="AI22" i="15" s="1"/>
  <c r="AD13" i="15"/>
  <c r="AD15" i="15"/>
  <c r="AF15" i="15" s="1"/>
  <c r="AH15" i="15" s="1"/>
  <c r="AI15" i="15" s="1"/>
  <c r="AD12" i="15"/>
  <c r="AD20" i="15"/>
  <c r="AF20" i="15" s="1"/>
  <c r="AH20" i="15" s="1"/>
  <c r="AI20" i="15" s="1"/>
  <c r="AD11" i="15"/>
  <c r="AF11" i="15" s="1"/>
  <c r="AH11" i="15" s="1"/>
  <c r="AI11" i="15" s="1"/>
  <c r="AD10" i="15"/>
  <c r="AC25" i="15"/>
  <c r="AA25" i="15"/>
  <c r="Y25" i="15"/>
  <c r="W25" i="15"/>
  <c r="U25" i="15"/>
  <c r="S25" i="15"/>
  <c r="Q25" i="15"/>
  <c r="AC24" i="15"/>
  <c r="AA24" i="15"/>
  <c r="Y24" i="15"/>
  <c r="W24" i="15"/>
  <c r="U24" i="15"/>
  <c r="S24" i="15"/>
  <c r="Q24" i="15"/>
  <c r="G26" i="15"/>
  <c r="G25" i="15"/>
  <c r="G24" i="15"/>
  <c r="AD25" i="15" l="1"/>
  <c r="AF25" i="15" s="1"/>
  <c r="AH25" i="15" s="1"/>
  <c r="AI25" i="15" s="1"/>
  <c r="AD24" i="15"/>
  <c r="AF24" i="15" s="1"/>
  <c r="AH24" i="15" s="1"/>
  <c r="AI24" i="15" s="1"/>
  <c r="C22" i="16"/>
  <c r="C36" i="16" s="1"/>
  <c r="C21" i="16"/>
  <c r="C35" i="16" s="1"/>
  <c r="C20" i="16"/>
  <c r="C34" i="16" s="1"/>
  <c r="C19" i="16"/>
  <c r="C33" i="16" s="1"/>
  <c r="C18" i="16"/>
  <c r="C32" i="16" s="1"/>
  <c r="C17" i="16"/>
  <c r="G21" i="15"/>
  <c r="G19" i="15"/>
  <c r="D19" i="15"/>
  <c r="G18" i="15"/>
  <c r="G17" i="15"/>
  <c r="G16" i="15"/>
  <c r="D16" i="15"/>
  <c r="C16" i="15"/>
  <c r="C19" i="15" s="1"/>
  <c r="D10" i="15"/>
  <c r="G13" i="15"/>
  <c r="G12" i="15"/>
  <c r="G10" i="15"/>
  <c r="I13" i="21" l="1"/>
  <c r="I12" i="21"/>
  <c r="I5" i="21"/>
  <c r="I7" i="21"/>
  <c r="I6" i="21"/>
  <c r="I8" i="21"/>
  <c r="I9" i="21"/>
  <c r="J22" i="22" l="1"/>
  <c r="J17" i="22"/>
  <c r="J18" i="22" l="1"/>
  <c r="J21" i="22"/>
  <c r="J20" i="22"/>
  <c r="J16" i="22"/>
  <c r="J14" i="22"/>
  <c r="J6" i="22"/>
  <c r="J13" i="22"/>
  <c r="J12" i="22"/>
  <c r="J19" i="22"/>
  <c r="J11" i="22"/>
  <c r="J8" i="22"/>
  <c r="J5" i="22"/>
  <c r="J23" i="22"/>
  <c r="J7" i="22"/>
  <c r="J4" i="22"/>
  <c r="J10" i="22"/>
  <c r="J9" i="22"/>
  <c r="J15" i="22"/>
  <c r="I20" i="21"/>
  <c r="I19" i="21"/>
  <c r="I18" i="21"/>
  <c r="I17" i="21"/>
  <c r="I16" i="21"/>
  <c r="I15" i="21"/>
  <c r="I14" i="21"/>
  <c r="I4" i="21"/>
  <c r="I11" i="21"/>
  <c r="I10" i="21"/>
  <c r="K236" i="15" l="1"/>
  <c r="K223" i="15"/>
  <c r="K210" i="15"/>
  <c r="K197" i="15"/>
  <c r="K184" i="15"/>
  <c r="K171" i="15"/>
  <c r="K158" i="15"/>
  <c r="K145" i="15"/>
  <c r="K132" i="15"/>
  <c r="K119" i="15"/>
  <c r="K106" i="15"/>
  <c r="K93" i="15"/>
  <c r="K80" i="15"/>
  <c r="K67" i="15"/>
  <c r="K54" i="15"/>
  <c r="K41" i="15"/>
  <c r="K28" i="15"/>
  <c r="K19" i="15"/>
  <c r="K16" i="15"/>
  <c r="K10" i="15"/>
  <c r="B269" i="16"/>
  <c r="B255" i="16"/>
  <c r="B241" i="16"/>
  <c r="B227" i="16"/>
  <c r="B213" i="16"/>
  <c r="B199" i="16"/>
  <c r="B185" i="16"/>
  <c r="B171" i="16"/>
  <c r="B157" i="16"/>
  <c r="B143" i="16"/>
  <c r="B129" i="16"/>
  <c r="B115" i="16"/>
  <c r="B101" i="16"/>
  <c r="B87" i="16"/>
  <c r="B73" i="16"/>
  <c r="B59" i="16"/>
  <c r="B45" i="16"/>
  <c r="B31" i="16"/>
  <c r="B17" i="16"/>
  <c r="B3" i="16"/>
  <c r="AC248" i="15" l="1"/>
  <c r="AA248" i="15"/>
  <c r="Y248" i="15"/>
  <c r="W248" i="15"/>
  <c r="U248" i="15"/>
  <c r="S248" i="15"/>
  <c r="Q248" i="15"/>
  <c r="AC247" i="15"/>
  <c r="AA247" i="15"/>
  <c r="Y247" i="15"/>
  <c r="W247" i="15"/>
  <c r="U247" i="15"/>
  <c r="S247" i="15"/>
  <c r="Q247" i="15"/>
  <c r="AC246" i="15"/>
  <c r="AA246" i="15"/>
  <c r="Y246" i="15"/>
  <c r="W246" i="15"/>
  <c r="U246" i="15"/>
  <c r="S246" i="15"/>
  <c r="Q246" i="15"/>
  <c r="AC245" i="15"/>
  <c r="AA245" i="15"/>
  <c r="Y245" i="15"/>
  <c r="W245" i="15"/>
  <c r="U245" i="15"/>
  <c r="S245" i="15"/>
  <c r="Q245" i="15"/>
  <c r="AC244" i="15"/>
  <c r="AA244" i="15"/>
  <c r="Y244" i="15"/>
  <c r="W244" i="15"/>
  <c r="U244" i="15"/>
  <c r="S244" i="15"/>
  <c r="Q244" i="15"/>
  <c r="AC243" i="15"/>
  <c r="AA243" i="15"/>
  <c r="Y243" i="15"/>
  <c r="W243" i="15"/>
  <c r="U243" i="15"/>
  <c r="S243" i="15"/>
  <c r="Q243" i="15"/>
  <c r="AC242" i="15"/>
  <c r="AA242" i="15"/>
  <c r="Y242" i="15"/>
  <c r="W242" i="15"/>
  <c r="U242" i="15"/>
  <c r="S242" i="15"/>
  <c r="Q242" i="15"/>
  <c r="AC241" i="15"/>
  <c r="AA241" i="15"/>
  <c r="Y241" i="15"/>
  <c r="W241" i="15"/>
  <c r="U241" i="15"/>
  <c r="S241" i="15"/>
  <c r="Q241" i="15"/>
  <c r="AC240" i="15"/>
  <c r="AA240" i="15"/>
  <c r="Y240" i="15"/>
  <c r="W240" i="15"/>
  <c r="U240" i="15"/>
  <c r="S240" i="15"/>
  <c r="Q240" i="15"/>
  <c r="AC239" i="15"/>
  <c r="AA239" i="15"/>
  <c r="Y239" i="15"/>
  <c r="W239" i="15"/>
  <c r="U239" i="15"/>
  <c r="S239" i="15"/>
  <c r="Q239" i="15"/>
  <c r="AC238" i="15"/>
  <c r="AA238" i="15"/>
  <c r="Y238" i="15"/>
  <c r="W238" i="15"/>
  <c r="U238" i="15"/>
  <c r="S238" i="15"/>
  <c r="Q238" i="15"/>
  <c r="AC237" i="15"/>
  <c r="AA237" i="15"/>
  <c r="Y237" i="15"/>
  <c r="W237" i="15"/>
  <c r="U237" i="15"/>
  <c r="S237" i="15"/>
  <c r="Q237" i="15"/>
  <c r="AC236" i="15"/>
  <c r="AA236" i="15"/>
  <c r="Y236" i="15"/>
  <c r="W236" i="15"/>
  <c r="U236" i="15"/>
  <c r="S236" i="15"/>
  <c r="Q236" i="15"/>
  <c r="AC235" i="15"/>
  <c r="AA235" i="15"/>
  <c r="Y235" i="15"/>
  <c r="W235" i="15"/>
  <c r="U235" i="15"/>
  <c r="S235" i="15"/>
  <c r="Q235" i="15"/>
  <c r="AC234" i="15"/>
  <c r="AA234" i="15"/>
  <c r="Y234" i="15"/>
  <c r="W234" i="15"/>
  <c r="U234" i="15"/>
  <c r="S234" i="15"/>
  <c r="Q234" i="15"/>
  <c r="AC233" i="15"/>
  <c r="AA233" i="15"/>
  <c r="Y233" i="15"/>
  <c r="W233" i="15"/>
  <c r="U233" i="15"/>
  <c r="S233" i="15"/>
  <c r="Q233" i="15"/>
  <c r="AC232" i="15"/>
  <c r="AA232" i="15"/>
  <c r="Y232" i="15"/>
  <c r="W232" i="15"/>
  <c r="U232" i="15"/>
  <c r="S232" i="15"/>
  <c r="Q232" i="15"/>
  <c r="AC231" i="15"/>
  <c r="AA231" i="15"/>
  <c r="Y231" i="15"/>
  <c r="W231" i="15"/>
  <c r="U231" i="15"/>
  <c r="S231" i="15"/>
  <c r="Q231" i="15"/>
  <c r="AC230" i="15"/>
  <c r="AA230" i="15"/>
  <c r="Y230" i="15"/>
  <c r="W230" i="15"/>
  <c r="U230" i="15"/>
  <c r="S230" i="15"/>
  <c r="Q230" i="15"/>
  <c r="AC229" i="15"/>
  <c r="AA229" i="15"/>
  <c r="Y229" i="15"/>
  <c r="W229" i="15"/>
  <c r="U229" i="15"/>
  <c r="S229" i="15"/>
  <c r="Q229" i="15"/>
  <c r="AC228" i="15"/>
  <c r="AA228" i="15"/>
  <c r="Y228" i="15"/>
  <c r="W228" i="15"/>
  <c r="U228" i="15"/>
  <c r="S228" i="15"/>
  <c r="Q228" i="15"/>
  <c r="AC227" i="15"/>
  <c r="AA227" i="15"/>
  <c r="Y227" i="15"/>
  <c r="W227" i="15"/>
  <c r="U227" i="15"/>
  <c r="S227" i="15"/>
  <c r="Q227" i="15"/>
  <c r="AC226" i="15"/>
  <c r="AA226" i="15"/>
  <c r="Y226" i="15"/>
  <c r="W226" i="15"/>
  <c r="U226" i="15"/>
  <c r="S226" i="15"/>
  <c r="Q226" i="15"/>
  <c r="AC225" i="15"/>
  <c r="AA225" i="15"/>
  <c r="Y225" i="15"/>
  <c r="W225" i="15"/>
  <c r="U225" i="15"/>
  <c r="S225" i="15"/>
  <c r="Q225" i="15"/>
  <c r="AC224" i="15"/>
  <c r="AA224" i="15"/>
  <c r="Y224" i="15"/>
  <c r="W224" i="15"/>
  <c r="U224" i="15"/>
  <c r="S224" i="15"/>
  <c r="Q224" i="15"/>
  <c r="AC223" i="15"/>
  <c r="AA223" i="15"/>
  <c r="Y223" i="15"/>
  <c r="W223" i="15"/>
  <c r="U223" i="15"/>
  <c r="S223" i="15"/>
  <c r="Q223" i="15"/>
  <c r="AC222" i="15"/>
  <c r="AA222" i="15"/>
  <c r="Y222" i="15"/>
  <c r="W222" i="15"/>
  <c r="U222" i="15"/>
  <c r="S222" i="15"/>
  <c r="Q222" i="15"/>
  <c r="AC221" i="15"/>
  <c r="AA221" i="15"/>
  <c r="Y221" i="15"/>
  <c r="W221" i="15"/>
  <c r="U221" i="15"/>
  <c r="S221" i="15"/>
  <c r="Q221" i="15"/>
  <c r="AC220" i="15"/>
  <c r="AA220" i="15"/>
  <c r="Y220" i="15"/>
  <c r="W220" i="15"/>
  <c r="U220" i="15"/>
  <c r="S220" i="15"/>
  <c r="Q220" i="15"/>
  <c r="AC219" i="15"/>
  <c r="AA219" i="15"/>
  <c r="Y219" i="15"/>
  <c r="W219" i="15"/>
  <c r="U219" i="15"/>
  <c r="S219" i="15"/>
  <c r="Q219" i="15"/>
  <c r="AC218" i="15"/>
  <c r="AA218" i="15"/>
  <c r="Y218" i="15"/>
  <c r="W218" i="15"/>
  <c r="U218" i="15"/>
  <c r="S218" i="15"/>
  <c r="Q218" i="15"/>
  <c r="AC217" i="15"/>
  <c r="AA217" i="15"/>
  <c r="Y217" i="15"/>
  <c r="W217" i="15"/>
  <c r="U217" i="15"/>
  <c r="S217" i="15"/>
  <c r="Q217" i="15"/>
  <c r="AC216" i="15"/>
  <c r="AA216" i="15"/>
  <c r="Y216" i="15"/>
  <c r="W216" i="15"/>
  <c r="U216" i="15"/>
  <c r="S216" i="15"/>
  <c r="Q216" i="15"/>
  <c r="AC215" i="15"/>
  <c r="AA215" i="15"/>
  <c r="Y215" i="15"/>
  <c r="W215" i="15"/>
  <c r="U215" i="15"/>
  <c r="S215" i="15"/>
  <c r="Q215" i="15"/>
  <c r="AC214" i="15"/>
  <c r="AA214" i="15"/>
  <c r="Y214" i="15"/>
  <c r="W214" i="15"/>
  <c r="U214" i="15"/>
  <c r="S214" i="15"/>
  <c r="Q214" i="15"/>
  <c r="AC213" i="15"/>
  <c r="AA213" i="15"/>
  <c r="Y213" i="15"/>
  <c r="W213" i="15"/>
  <c r="U213" i="15"/>
  <c r="S213" i="15"/>
  <c r="Q213" i="15"/>
  <c r="AC212" i="15"/>
  <c r="AA212" i="15"/>
  <c r="Y212" i="15"/>
  <c r="W212" i="15"/>
  <c r="U212" i="15"/>
  <c r="S212" i="15"/>
  <c r="Q212" i="15"/>
  <c r="AC211" i="15"/>
  <c r="AA211" i="15"/>
  <c r="Y211" i="15"/>
  <c r="W211" i="15"/>
  <c r="U211" i="15"/>
  <c r="S211" i="15"/>
  <c r="Q211" i="15"/>
  <c r="AC210" i="15"/>
  <c r="AA210" i="15"/>
  <c r="Y210" i="15"/>
  <c r="W210" i="15"/>
  <c r="U210" i="15"/>
  <c r="S210" i="15"/>
  <c r="Q210" i="15"/>
  <c r="AC209" i="15"/>
  <c r="AA209" i="15"/>
  <c r="Y209" i="15"/>
  <c r="W209" i="15"/>
  <c r="U209" i="15"/>
  <c r="S209" i="15"/>
  <c r="Q209" i="15"/>
  <c r="AC208" i="15"/>
  <c r="AA208" i="15"/>
  <c r="Y208" i="15"/>
  <c r="W208" i="15"/>
  <c r="U208" i="15"/>
  <c r="S208" i="15"/>
  <c r="Q208" i="15"/>
  <c r="AC207" i="15"/>
  <c r="AA207" i="15"/>
  <c r="Y207" i="15"/>
  <c r="W207" i="15"/>
  <c r="U207" i="15"/>
  <c r="S207" i="15"/>
  <c r="Q207" i="15"/>
  <c r="AC206" i="15"/>
  <c r="AA206" i="15"/>
  <c r="Y206" i="15"/>
  <c r="W206" i="15"/>
  <c r="U206" i="15"/>
  <c r="S206" i="15"/>
  <c r="Q206" i="15"/>
  <c r="AC205" i="15"/>
  <c r="AA205" i="15"/>
  <c r="Y205" i="15"/>
  <c r="W205" i="15"/>
  <c r="U205" i="15"/>
  <c r="S205" i="15"/>
  <c r="Q205" i="15"/>
  <c r="AC204" i="15"/>
  <c r="AA204" i="15"/>
  <c r="Y204" i="15"/>
  <c r="W204" i="15"/>
  <c r="U204" i="15"/>
  <c r="S204" i="15"/>
  <c r="Q204" i="15"/>
  <c r="AC203" i="15"/>
  <c r="AA203" i="15"/>
  <c r="Y203" i="15"/>
  <c r="W203" i="15"/>
  <c r="U203" i="15"/>
  <c r="S203" i="15"/>
  <c r="Q203" i="15"/>
  <c r="AC202" i="15"/>
  <c r="AA202" i="15"/>
  <c r="Y202" i="15"/>
  <c r="W202" i="15"/>
  <c r="U202" i="15"/>
  <c r="S202" i="15"/>
  <c r="Q202" i="15"/>
  <c r="AC201" i="15"/>
  <c r="AA201" i="15"/>
  <c r="Y201" i="15"/>
  <c r="W201" i="15"/>
  <c r="U201" i="15"/>
  <c r="S201" i="15"/>
  <c r="Q201" i="15"/>
  <c r="AC200" i="15"/>
  <c r="AA200" i="15"/>
  <c r="Y200" i="15"/>
  <c r="W200" i="15"/>
  <c r="U200" i="15"/>
  <c r="S200" i="15"/>
  <c r="Q200" i="15"/>
  <c r="AC199" i="15"/>
  <c r="AA199" i="15"/>
  <c r="Y199" i="15"/>
  <c r="W199" i="15"/>
  <c r="U199" i="15"/>
  <c r="S199" i="15"/>
  <c r="Q199" i="15"/>
  <c r="AC198" i="15"/>
  <c r="AA198" i="15"/>
  <c r="Y198" i="15"/>
  <c r="W198" i="15"/>
  <c r="U198" i="15"/>
  <c r="S198" i="15"/>
  <c r="Q198" i="15"/>
  <c r="AC197" i="15"/>
  <c r="AA197" i="15"/>
  <c r="Y197" i="15"/>
  <c r="W197" i="15"/>
  <c r="U197" i="15"/>
  <c r="S197" i="15"/>
  <c r="Q197" i="15"/>
  <c r="AC196" i="15"/>
  <c r="AA196" i="15"/>
  <c r="Y196" i="15"/>
  <c r="W196" i="15"/>
  <c r="U196" i="15"/>
  <c r="S196" i="15"/>
  <c r="Q196" i="15"/>
  <c r="AC195" i="15"/>
  <c r="AA195" i="15"/>
  <c r="Y195" i="15"/>
  <c r="W195" i="15"/>
  <c r="U195" i="15"/>
  <c r="S195" i="15"/>
  <c r="Q195" i="15"/>
  <c r="AC194" i="15"/>
  <c r="AA194" i="15"/>
  <c r="Y194" i="15"/>
  <c r="W194" i="15"/>
  <c r="U194" i="15"/>
  <c r="S194" i="15"/>
  <c r="Q194" i="15"/>
  <c r="AC193" i="15"/>
  <c r="AA193" i="15"/>
  <c r="Y193" i="15"/>
  <c r="W193" i="15"/>
  <c r="U193" i="15"/>
  <c r="S193" i="15"/>
  <c r="Q193" i="15"/>
  <c r="AC192" i="15"/>
  <c r="AA192" i="15"/>
  <c r="Y192" i="15"/>
  <c r="W192" i="15"/>
  <c r="U192" i="15"/>
  <c r="S192" i="15"/>
  <c r="Q192" i="15"/>
  <c r="AC191" i="15"/>
  <c r="AA191" i="15"/>
  <c r="Y191" i="15"/>
  <c r="W191" i="15"/>
  <c r="U191" i="15"/>
  <c r="S191" i="15"/>
  <c r="Q191" i="15"/>
  <c r="AC190" i="15"/>
  <c r="AA190" i="15"/>
  <c r="Y190" i="15"/>
  <c r="W190" i="15"/>
  <c r="U190" i="15"/>
  <c r="S190" i="15"/>
  <c r="Q190" i="15"/>
  <c r="AC189" i="15"/>
  <c r="AA189" i="15"/>
  <c r="Y189" i="15"/>
  <c r="W189" i="15"/>
  <c r="U189" i="15"/>
  <c r="S189" i="15"/>
  <c r="Q189" i="15"/>
  <c r="AC188" i="15"/>
  <c r="AA188" i="15"/>
  <c r="Y188" i="15"/>
  <c r="W188" i="15"/>
  <c r="U188" i="15"/>
  <c r="S188" i="15"/>
  <c r="Q188" i="15"/>
  <c r="AC187" i="15"/>
  <c r="AA187" i="15"/>
  <c r="Y187" i="15"/>
  <c r="W187" i="15"/>
  <c r="U187" i="15"/>
  <c r="S187" i="15"/>
  <c r="Q187" i="15"/>
  <c r="AC186" i="15"/>
  <c r="AA186" i="15"/>
  <c r="Y186" i="15"/>
  <c r="W186" i="15"/>
  <c r="U186" i="15"/>
  <c r="S186" i="15"/>
  <c r="Q186" i="15"/>
  <c r="AC185" i="15"/>
  <c r="AA185" i="15"/>
  <c r="Y185" i="15"/>
  <c r="W185" i="15"/>
  <c r="U185" i="15"/>
  <c r="S185" i="15"/>
  <c r="Q185" i="15"/>
  <c r="AC184" i="15"/>
  <c r="AA184" i="15"/>
  <c r="Y184" i="15"/>
  <c r="W184" i="15"/>
  <c r="U184" i="15"/>
  <c r="S184" i="15"/>
  <c r="Q184" i="15"/>
  <c r="AC183" i="15"/>
  <c r="AA183" i="15"/>
  <c r="Y183" i="15"/>
  <c r="W183" i="15"/>
  <c r="U183" i="15"/>
  <c r="S183" i="15"/>
  <c r="Q183" i="15"/>
  <c r="AC182" i="15"/>
  <c r="AA182" i="15"/>
  <c r="Y182" i="15"/>
  <c r="W182" i="15"/>
  <c r="U182" i="15"/>
  <c r="S182" i="15"/>
  <c r="Q182" i="15"/>
  <c r="AC181" i="15"/>
  <c r="AA181" i="15"/>
  <c r="Y181" i="15"/>
  <c r="W181" i="15"/>
  <c r="U181" i="15"/>
  <c r="S181" i="15"/>
  <c r="Q181" i="15"/>
  <c r="AC180" i="15"/>
  <c r="AA180" i="15"/>
  <c r="Y180" i="15"/>
  <c r="W180" i="15"/>
  <c r="U180" i="15"/>
  <c r="S180" i="15"/>
  <c r="Q180" i="15"/>
  <c r="AC179" i="15"/>
  <c r="AA179" i="15"/>
  <c r="Y179" i="15"/>
  <c r="W179" i="15"/>
  <c r="U179" i="15"/>
  <c r="S179" i="15"/>
  <c r="Q179" i="15"/>
  <c r="AC178" i="15"/>
  <c r="AA178" i="15"/>
  <c r="Y178" i="15"/>
  <c r="W178" i="15"/>
  <c r="U178" i="15"/>
  <c r="S178" i="15"/>
  <c r="Q178" i="15"/>
  <c r="AC177" i="15"/>
  <c r="AA177" i="15"/>
  <c r="Y177" i="15"/>
  <c r="W177" i="15"/>
  <c r="U177" i="15"/>
  <c r="S177" i="15"/>
  <c r="Q177" i="15"/>
  <c r="AC176" i="15"/>
  <c r="AA176" i="15"/>
  <c r="Y176" i="15"/>
  <c r="W176" i="15"/>
  <c r="U176" i="15"/>
  <c r="S176" i="15"/>
  <c r="Q176" i="15"/>
  <c r="AC175" i="15"/>
  <c r="AA175" i="15"/>
  <c r="Y175" i="15"/>
  <c r="W175" i="15"/>
  <c r="U175" i="15"/>
  <c r="S175" i="15"/>
  <c r="Q175" i="15"/>
  <c r="AC174" i="15"/>
  <c r="AA174" i="15"/>
  <c r="Y174" i="15"/>
  <c r="W174" i="15"/>
  <c r="U174" i="15"/>
  <c r="S174" i="15"/>
  <c r="Q174" i="15"/>
  <c r="AC173" i="15"/>
  <c r="AA173" i="15"/>
  <c r="Y173" i="15"/>
  <c r="W173" i="15"/>
  <c r="U173" i="15"/>
  <c r="S173" i="15"/>
  <c r="Q173" i="15"/>
  <c r="AC172" i="15"/>
  <c r="AA172" i="15"/>
  <c r="Y172" i="15"/>
  <c r="W172" i="15"/>
  <c r="U172" i="15"/>
  <c r="S172" i="15"/>
  <c r="Q172" i="15"/>
  <c r="AC171" i="15"/>
  <c r="AA171" i="15"/>
  <c r="Y171" i="15"/>
  <c r="W171" i="15"/>
  <c r="U171" i="15"/>
  <c r="S171" i="15"/>
  <c r="Q171" i="15"/>
  <c r="AC170" i="15"/>
  <c r="AA170" i="15"/>
  <c r="Y170" i="15"/>
  <c r="W170" i="15"/>
  <c r="U170" i="15"/>
  <c r="S170" i="15"/>
  <c r="Q170" i="15"/>
  <c r="AC169" i="15"/>
  <c r="AA169" i="15"/>
  <c r="Y169" i="15"/>
  <c r="W169" i="15"/>
  <c r="U169" i="15"/>
  <c r="S169" i="15"/>
  <c r="Q169" i="15"/>
  <c r="AC168" i="15"/>
  <c r="AA168" i="15"/>
  <c r="Y168" i="15"/>
  <c r="W168" i="15"/>
  <c r="U168" i="15"/>
  <c r="S168" i="15"/>
  <c r="Q168" i="15"/>
  <c r="AC167" i="15"/>
  <c r="AA167" i="15"/>
  <c r="Y167" i="15"/>
  <c r="W167" i="15"/>
  <c r="U167" i="15"/>
  <c r="S167" i="15"/>
  <c r="Q167" i="15"/>
  <c r="AC166" i="15"/>
  <c r="AA166" i="15"/>
  <c r="Y166" i="15"/>
  <c r="W166" i="15"/>
  <c r="U166" i="15"/>
  <c r="S166" i="15"/>
  <c r="Q166" i="15"/>
  <c r="AC165" i="15"/>
  <c r="AA165" i="15"/>
  <c r="Y165" i="15"/>
  <c r="W165" i="15"/>
  <c r="U165" i="15"/>
  <c r="S165" i="15"/>
  <c r="Q165" i="15"/>
  <c r="AC164" i="15"/>
  <c r="AA164" i="15"/>
  <c r="Y164" i="15"/>
  <c r="W164" i="15"/>
  <c r="U164" i="15"/>
  <c r="S164" i="15"/>
  <c r="Q164" i="15"/>
  <c r="AC163" i="15"/>
  <c r="AA163" i="15"/>
  <c r="Y163" i="15"/>
  <c r="W163" i="15"/>
  <c r="U163" i="15"/>
  <c r="S163" i="15"/>
  <c r="Q163" i="15"/>
  <c r="AC162" i="15"/>
  <c r="AA162" i="15"/>
  <c r="Y162" i="15"/>
  <c r="W162" i="15"/>
  <c r="U162" i="15"/>
  <c r="S162" i="15"/>
  <c r="Q162" i="15"/>
  <c r="AC161" i="15"/>
  <c r="AA161" i="15"/>
  <c r="Y161" i="15"/>
  <c r="W161" i="15"/>
  <c r="U161" i="15"/>
  <c r="S161" i="15"/>
  <c r="Q161" i="15"/>
  <c r="AC160" i="15"/>
  <c r="AA160" i="15"/>
  <c r="Y160" i="15"/>
  <c r="W160" i="15"/>
  <c r="U160" i="15"/>
  <c r="S160" i="15"/>
  <c r="Q160" i="15"/>
  <c r="AC159" i="15"/>
  <c r="AA159" i="15"/>
  <c r="Y159" i="15"/>
  <c r="W159" i="15"/>
  <c r="U159" i="15"/>
  <c r="S159" i="15"/>
  <c r="Q159" i="15"/>
  <c r="AC158" i="15"/>
  <c r="AA158" i="15"/>
  <c r="Y158" i="15"/>
  <c r="W158" i="15"/>
  <c r="U158" i="15"/>
  <c r="S158" i="15"/>
  <c r="Q158" i="15"/>
  <c r="AC157" i="15"/>
  <c r="AA157" i="15"/>
  <c r="Y157" i="15"/>
  <c r="W157" i="15"/>
  <c r="U157" i="15"/>
  <c r="S157" i="15"/>
  <c r="Q157" i="15"/>
  <c r="AC156" i="15"/>
  <c r="AA156" i="15"/>
  <c r="Y156" i="15"/>
  <c r="W156" i="15"/>
  <c r="U156" i="15"/>
  <c r="S156" i="15"/>
  <c r="Q156" i="15"/>
  <c r="AC155" i="15"/>
  <c r="AA155" i="15"/>
  <c r="Y155" i="15"/>
  <c r="W155" i="15"/>
  <c r="U155" i="15"/>
  <c r="S155" i="15"/>
  <c r="Q155" i="15"/>
  <c r="AC154" i="15"/>
  <c r="AA154" i="15"/>
  <c r="Y154" i="15"/>
  <c r="W154" i="15"/>
  <c r="U154" i="15"/>
  <c r="S154" i="15"/>
  <c r="Q154" i="15"/>
  <c r="AC153" i="15"/>
  <c r="AA153" i="15"/>
  <c r="Y153" i="15"/>
  <c r="W153" i="15"/>
  <c r="U153" i="15"/>
  <c r="S153" i="15"/>
  <c r="Q153" i="15"/>
  <c r="AC152" i="15"/>
  <c r="AA152" i="15"/>
  <c r="Y152" i="15"/>
  <c r="W152" i="15"/>
  <c r="U152" i="15"/>
  <c r="S152" i="15"/>
  <c r="Q152" i="15"/>
  <c r="AC151" i="15"/>
  <c r="AA151" i="15"/>
  <c r="Y151" i="15"/>
  <c r="W151" i="15"/>
  <c r="U151" i="15"/>
  <c r="S151" i="15"/>
  <c r="Q151" i="15"/>
  <c r="AC150" i="15"/>
  <c r="AA150" i="15"/>
  <c r="Y150" i="15"/>
  <c r="W150" i="15"/>
  <c r="U150" i="15"/>
  <c r="S150" i="15"/>
  <c r="Q150" i="15"/>
  <c r="AC149" i="15"/>
  <c r="AA149" i="15"/>
  <c r="Y149" i="15"/>
  <c r="W149" i="15"/>
  <c r="U149" i="15"/>
  <c r="S149" i="15"/>
  <c r="Q149" i="15"/>
  <c r="AC148" i="15"/>
  <c r="AA148" i="15"/>
  <c r="Y148" i="15"/>
  <c r="W148" i="15"/>
  <c r="U148" i="15"/>
  <c r="S148" i="15"/>
  <c r="Q148" i="15"/>
  <c r="AC147" i="15"/>
  <c r="AA147" i="15"/>
  <c r="Y147" i="15"/>
  <c r="W147" i="15"/>
  <c r="U147" i="15"/>
  <c r="S147" i="15"/>
  <c r="Q147" i="15"/>
  <c r="AC146" i="15"/>
  <c r="AA146" i="15"/>
  <c r="Y146" i="15"/>
  <c r="W146" i="15"/>
  <c r="U146" i="15"/>
  <c r="S146" i="15"/>
  <c r="Q146" i="15"/>
  <c r="AC145" i="15"/>
  <c r="AA145" i="15"/>
  <c r="Y145" i="15"/>
  <c r="W145" i="15"/>
  <c r="U145" i="15"/>
  <c r="S145" i="15"/>
  <c r="Q145" i="15"/>
  <c r="AC144" i="15"/>
  <c r="AA144" i="15"/>
  <c r="Y144" i="15"/>
  <c r="W144" i="15"/>
  <c r="U144" i="15"/>
  <c r="S144" i="15"/>
  <c r="Q144" i="15"/>
  <c r="AC143" i="15"/>
  <c r="AA143" i="15"/>
  <c r="Y143" i="15"/>
  <c r="W143" i="15"/>
  <c r="U143" i="15"/>
  <c r="S143" i="15"/>
  <c r="Q143" i="15"/>
  <c r="AC142" i="15"/>
  <c r="AA142" i="15"/>
  <c r="Y142" i="15"/>
  <c r="W142" i="15"/>
  <c r="U142" i="15"/>
  <c r="S142" i="15"/>
  <c r="Q142" i="15"/>
  <c r="AC141" i="15"/>
  <c r="AA141" i="15"/>
  <c r="Y141" i="15"/>
  <c r="W141" i="15"/>
  <c r="U141" i="15"/>
  <c r="S141" i="15"/>
  <c r="Q141" i="15"/>
  <c r="AC140" i="15"/>
  <c r="AA140" i="15"/>
  <c r="Y140" i="15"/>
  <c r="W140" i="15"/>
  <c r="U140" i="15"/>
  <c r="S140" i="15"/>
  <c r="Q140" i="15"/>
  <c r="AC139" i="15"/>
  <c r="AA139" i="15"/>
  <c r="Y139" i="15"/>
  <c r="W139" i="15"/>
  <c r="U139" i="15"/>
  <c r="S139" i="15"/>
  <c r="Q139" i="15"/>
  <c r="AC138" i="15"/>
  <c r="AA138" i="15"/>
  <c r="Y138" i="15"/>
  <c r="W138" i="15"/>
  <c r="U138" i="15"/>
  <c r="S138" i="15"/>
  <c r="Q138" i="15"/>
  <c r="AC137" i="15"/>
  <c r="AA137" i="15"/>
  <c r="Y137" i="15"/>
  <c r="W137" i="15"/>
  <c r="U137" i="15"/>
  <c r="S137" i="15"/>
  <c r="Q137" i="15"/>
  <c r="AC136" i="15"/>
  <c r="AA136" i="15"/>
  <c r="Y136" i="15"/>
  <c r="W136" i="15"/>
  <c r="U136" i="15"/>
  <c r="S136" i="15"/>
  <c r="Q136" i="15"/>
  <c r="AC135" i="15"/>
  <c r="AA135" i="15"/>
  <c r="Y135" i="15"/>
  <c r="W135" i="15"/>
  <c r="U135" i="15"/>
  <c r="S135" i="15"/>
  <c r="Q135" i="15"/>
  <c r="AC134" i="15"/>
  <c r="AA134" i="15"/>
  <c r="Y134" i="15"/>
  <c r="W134" i="15"/>
  <c r="U134" i="15"/>
  <c r="S134" i="15"/>
  <c r="Q134" i="15"/>
  <c r="AC133" i="15"/>
  <c r="AA133" i="15"/>
  <c r="Y133" i="15"/>
  <c r="W133" i="15"/>
  <c r="U133" i="15"/>
  <c r="S133" i="15"/>
  <c r="Q133" i="15"/>
  <c r="AC132" i="15"/>
  <c r="AA132" i="15"/>
  <c r="Y132" i="15"/>
  <c r="W132" i="15"/>
  <c r="U132" i="15"/>
  <c r="S132" i="15"/>
  <c r="Q132" i="15"/>
  <c r="AC131" i="15"/>
  <c r="AA131" i="15"/>
  <c r="Y131" i="15"/>
  <c r="W131" i="15"/>
  <c r="U131" i="15"/>
  <c r="S131" i="15"/>
  <c r="Q131" i="15"/>
  <c r="AC130" i="15"/>
  <c r="AA130" i="15"/>
  <c r="Y130" i="15"/>
  <c r="W130" i="15"/>
  <c r="U130" i="15"/>
  <c r="S130" i="15"/>
  <c r="Q130" i="15"/>
  <c r="AC129" i="15"/>
  <c r="AA129" i="15"/>
  <c r="Y129" i="15"/>
  <c r="W129" i="15"/>
  <c r="U129" i="15"/>
  <c r="S129" i="15"/>
  <c r="Q129" i="15"/>
  <c r="AC128" i="15"/>
  <c r="AA128" i="15"/>
  <c r="Y128" i="15"/>
  <c r="W128" i="15"/>
  <c r="U128" i="15"/>
  <c r="S128" i="15"/>
  <c r="Q128" i="15"/>
  <c r="AC127" i="15"/>
  <c r="AA127" i="15"/>
  <c r="Y127" i="15"/>
  <c r="W127" i="15"/>
  <c r="U127" i="15"/>
  <c r="S127" i="15"/>
  <c r="Q127" i="15"/>
  <c r="AC126" i="15"/>
  <c r="AA126" i="15"/>
  <c r="Y126" i="15"/>
  <c r="W126" i="15"/>
  <c r="U126" i="15"/>
  <c r="S126" i="15"/>
  <c r="Q126" i="15"/>
  <c r="AC125" i="15"/>
  <c r="AA125" i="15"/>
  <c r="Y125" i="15"/>
  <c r="W125" i="15"/>
  <c r="U125" i="15"/>
  <c r="S125" i="15"/>
  <c r="Q125" i="15"/>
  <c r="AC124" i="15"/>
  <c r="AA124" i="15"/>
  <c r="Y124" i="15"/>
  <c r="W124" i="15"/>
  <c r="U124" i="15"/>
  <c r="S124" i="15"/>
  <c r="Q124" i="15"/>
  <c r="AC123" i="15"/>
  <c r="AA123" i="15"/>
  <c r="Y123" i="15"/>
  <c r="W123" i="15"/>
  <c r="U123" i="15"/>
  <c r="S123" i="15"/>
  <c r="Q123" i="15"/>
  <c r="AC122" i="15"/>
  <c r="AA122" i="15"/>
  <c r="Y122" i="15"/>
  <c r="W122" i="15"/>
  <c r="U122" i="15"/>
  <c r="S122" i="15"/>
  <c r="Q122" i="15"/>
  <c r="AC121" i="15"/>
  <c r="AA121" i="15"/>
  <c r="Y121" i="15"/>
  <c r="W121" i="15"/>
  <c r="U121" i="15"/>
  <c r="S121" i="15"/>
  <c r="Q121" i="15"/>
  <c r="AC120" i="15"/>
  <c r="AA120" i="15"/>
  <c r="Y120" i="15"/>
  <c r="W120" i="15"/>
  <c r="U120" i="15"/>
  <c r="S120" i="15"/>
  <c r="Q120" i="15"/>
  <c r="AC119" i="15"/>
  <c r="AA119" i="15"/>
  <c r="Y119" i="15"/>
  <c r="W119" i="15"/>
  <c r="U119" i="15"/>
  <c r="S119" i="15"/>
  <c r="Q119" i="15"/>
  <c r="AC118" i="15"/>
  <c r="AA118" i="15"/>
  <c r="Y118" i="15"/>
  <c r="W118" i="15"/>
  <c r="U118" i="15"/>
  <c r="S118" i="15"/>
  <c r="Q118" i="15"/>
  <c r="AC117" i="15"/>
  <c r="AA117" i="15"/>
  <c r="Y117" i="15"/>
  <c r="W117" i="15"/>
  <c r="U117" i="15"/>
  <c r="S117" i="15"/>
  <c r="Q117" i="15"/>
  <c r="AC116" i="15"/>
  <c r="AA116" i="15"/>
  <c r="Y116" i="15"/>
  <c r="W116" i="15"/>
  <c r="U116" i="15"/>
  <c r="S116" i="15"/>
  <c r="Q116" i="15"/>
  <c r="AC115" i="15"/>
  <c r="AA115" i="15"/>
  <c r="Y115" i="15"/>
  <c r="W115" i="15"/>
  <c r="U115" i="15"/>
  <c r="S115" i="15"/>
  <c r="Q115" i="15"/>
  <c r="AC114" i="15"/>
  <c r="AA114" i="15"/>
  <c r="Y114" i="15"/>
  <c r="W114" i="15"/>
  <c r="U114" i="15"/>
  <c r="S114" i="15"/>
  <c r="Q114" i="15"/>
  <c r="AC113" i="15"/>
  <c r="AA113" i="15"/>
  <c r="Y113" i="15"/>
  <c r="W113" i="15"/>
  <c r="U113" i="15"/>
  <c r="S113" i="15"/>
  <c r="Q113" i="15"/>
  <c r="AC112" i="15"/>
  <c r="AA112" i="15"/>
  <c r="Y112" i="15"/>
  <c r="W112" i="15"/>
  <c r="U112" i="15"/>
  <c r="S112" i="15"/>
  <c r="Q112" i="15"/>
  <c r="AC111" i="15"/>
  <c r="AA111" i="15"/>
  <c r="Y111" i="15"/>
  <c r="W111" i="15"/>
  <c r="U111" i="15"/>
  <c r="S111" i="15"/>
  <c r="Q111" i="15"/>
  <c r="AC110" i="15"/>
  <c r="AA110" i="15"/>
  <c r="Y110" i="15"/>
  <c r="W110" i="15"/>
  <c r="U110" i="15"/>
  <c r="S110" i="15"/>
  <c r="Q110" i="15"/>
  <c r="AC109" i="15"/>
  <c r="AA109" i="15"/>
  <c r="Y109" i="15"/>
  <c r="W109" i="15"/>
  <c r="U109" i="15"/>
  <c r="S109" i="15"/>
  <c r="Q109" i="15"/>
  <c r="AC108" i="15"/>
  <c r="AA108" i="15"/>
  <c r="Y108" i="15"/>
  <c r="W108" i="15"/>
  <c r="U108" i="15"/>
  <c r="S108" i="15"/>
  <c r="Q108" i="15"/>
  <c r="AC107" i="15"/>
  <c r="AA107" i="15"/>
  <c r="Y107" i="15"/>
  <c r="W107" i="15"/>
  <c r="U107" i="15"/>
  <c r="S107" i="15"/>
  <c r="Q107" i="15"/>
  <c r="AC106" i="15"/>
  <c r="AA106" i="15"/>
  <c r="Y106" i="15"/>
  <c r="W106" i="15"/>
  <c r="U106" i="15"/>
  <c r="S106" i="15"/>
  <c r="Q106" i="15"/>
  <c r="AC105" i="15"/>
  <c r="AA105" i="15"/>
  <c r="Y105" i="15"/>
  <c r="W105" i="15"/>
  <c r="U105" i="15"/>
  <c r="S105" i="15"/>
  <c r="Q105" i="15"/>
  <c r="AC104" i="15"/>
  <c r="AA104" i="15"/>
  <c r="Y104" i="15"/>
  <c r="W104" i="15"/>
  <c r="U104" i="15"/>
  <c r="S104" i="15"/>
  <c r="Q104" i="15"/>
  <c r="AC103" i="15"/>
  <c r="AA103" i="15"/>
  <c r="Y103" i="15"/>
  <c r="W103" i="15"/>
  <c r="U103" i="15"/>
  <c r="S103" i="15"/>
  <c r="Q103" i="15"/>
  <c r="AC102" i="15"/>
  <c r="AA102" i="15"/>
  <c r="Y102" i="15"/>
  <c r="W102" i="15"/>
  <c r="U102" i="15"/>
  <c r="S102" i="15"/>
  <c r="Q102" i="15"/>
  <c r="AC101" i="15"/>
  <c r="AA101" i="15"/>
  <c r="Y101" i="15"/>
  <c r="W101" i="15"/>
  <c r="U101" i="15"/>
  <c r="S101" i="15"/>
  <c r="Q101" i="15"/>
  <c r="AC100" i="15"/>
  <c r="AA100" i="15"/>
  <c r="Y100" i="15"/>
  <c r="W100" i="15"/>
  <c r="U100" i="15"/>
  <c r="S100" i="15"/>
  <c r="Q100" i="15"/>
  <c r="AC99" i="15"/>
  <c r="AA99" i="15"/>
  <c r="Y99" i="15"/>
  <c r="W99" i="15"/>
  <c r="U99" i="15"/>
  <c r="S99" i="15"/>
  <c r="Q99" i="15"/>
  <c r="AC98" i="15"/>
  <c r="AA98" i="15"/>
  <c r="Y98" i="15"/>
  <c r="W98" i="15"/>
  <c r="U98" i="15"/>
  <c r="S98" i="15"/>
  <c r="Q98" i="15"/>
  <c r="AC97" i="15"/>
  <c r="AA97" i="15"/>
  <c r="Y97" i="15"/>
  <c r="W97" i="15"/>
  <c r="U97" i="15"/>
  <c r="S97" i="15"/>
  <c r="Q97" i="15"/>
  <c r="AC96" i="15"/>
  <c r="AA96" i="15"/>
  <c r="Y96" i="15"/>
  <c r="W96" i="15"/>
  <c r="U96" i="15"/>
  <c r="S96" i="15"/>
  <c r="Q96" i="15"/>
  <c r="AC95" i="15"/>
  <c r="AA95" i="15"/>
  <c r="Y95" i="15"/>
  <c r="W95" i="15"/>
  <c r="U95" i="15"/>
  <c r="S95" i="15"/>
  <c r="Q95" i="15"/>
  <c r="AC94" i="15"/>
  <c r="AA94" i="15"/>
  <c r="Y94" i="15"/>
  <c r="W94" i="15"/>
  <c r="U94" i="15"/>
  <c r="S94" i="15"/>
  <c r="Q94" i="15"/>
  <c r="AC93" i="15"/>
  <c r="AA93" i="15"/>
  <c r="Y93" i="15"/>
  <c r="W93" i="15"/>
  <c r="U93" i="15"/>
  <c r="S93" i="15"/>
  <c r="Q93" i="15"/>
  <c r="AC92" i="15"/>
  <c r="AA92" i="15"/>
  <c r="Y92" i="15"/>
  <c r="W92" i="15"/>
  <c r="U92" i="15"/>
  <c r="S92" i="15"/>
  <c r="Q92" i="15"/>
  <c r="AC91" i="15"/>
  <c r="AA91" i="15"/>
  <c r="Y91" i="15"/>
  <c r="W91" i="15"/>
  <c r="U91" i="15"/>
  <c r="S91" i="15"/>
  <c r="Q91" i="15"/>
  <c r="AC90" i="15"/>
  <c r="AA90" i="15"/>
  <c r="Y90" i="15"/>
  <c r="W90" i="15"/>
  <c r="U90" i="15"/>
  <c r="S90" i="15"/>
  <c r="Q90" i="15"/>
  <c r="AC89" i="15"/>
  <c r="AA89" i="15"/>
  <c r="Y89" i="15"/>
  <c r="W89" i="15"/>
  <c r="U89" i="15"/>
  <c r="S89" i="15"/>
  <c r="Q89" i="15"/>
  <c r="AC88" i="15"/>
  <c r="AA88" i="15"/>
  <c r="Y88" i="15"/>
  <c r="W88" i="15"/>
  <c r="U88" i="15"/>
  <c r="S88" i="15"/>
  <c r="Q88" i="15"/>
  <c r="AC87" i="15"/>
  <c r="AA87" i="15"/>
  <c r="Y87" i="15"/>
  <c r="W87" i="15"/>
  <c r="U87" i="15"/>
  <c r="S87" i="15"/>
  <c r="Q87" i="15"/>
  <c r="AC86" i="15"/>
  <c r="AA86" i="15"/>
  <c r="Y86" i="15"/>
  <c r="W86" i="15"/>
  <c r="U86" i="15"/>
  <c r="S86" i="15"/>
  <c r="Q86" i="15"/>
  <c r="AC85" i="15"/>
  <c r="AA85" i="15"/>
  <c r="Y85" i="15"/>
  <c r="W85" i="15"/>
  <c r="U85" i="15"/>
  <c r="S85" i="15"/>
  <c r="Q85" i="15"/>
  <c r="AC84" i="15"/>
  <c r="AA84" i="15"/>
  <c r="Y84" i="15"/>
  <c r="W84" i="15"/>
  <c r="U84" i="15"/>
  <c r="S84" i="15"/>
  <c r="Q84" i="15"/>
  <c r="AC83" i="15"/>
  <c r="AA83" i="15"/>
  <c r="Y83" i="15"/>
  <c r="W83" i="15"/>
  <c r="U83" i="15"/>
  <c r="S83" i="15"/>
  <c r="Q83" i="15"/>
  <c r="AC82" i="15"/>
  <c r="AA82" i="15"/>
  <c r="Y82" i="15"/>
  <c r="W82" i="15"/>
  <c r="U82" i="15"/>
  <c r="S82" i="15"/>
  <c r="Q82" i="15"/>
  <c r="AC81" i="15"/>
  <c r="AA81" i="15"/>
  <c r="Y81" i="15"/>
  <c r="W81" i="15"/>
  <c r="U81" i="15"/>
  <c r="S81" i="15"/>
  <c r="Q81" i="15"/>
  <c r="AC80" i="15"/>
  <c r="AA80" i="15"/>
  <c r="Y80" i="15"/>
  <c r="W80" i="15"/>
  <c r="U80" i="15"/>
  <c r="S80" i="15"/>
  <c r="Q80" i="15"/>
  <c r="AC79" i="15"/>
  <c r="AA79" i="15"/>
  <c r="Y79" i="15"/>
  <c r="W79" i="15"/>
  <c r="U79" i="15"/>
  <c r="S79" i="15"/>
  <c r="Q79" i="15"/>
  <c r="AC78" i="15"/>
  <c r="AA78" i="15"/>
  <c r="Y78" i="15"/>
  <c r="W78" i="15"/>
  <c r="U78" i="15"/>
  <c r="S78" i="15"/>
  <c r="Q78" i="15"/>
  <c r="AC77" i="15"/>
  <c r="AA77" i="15"/>
  <c r="Y77" i="15"/>
  <c r="W77" i="15"/>
  <c r="U77" i="15"/>
  <c r="S77" i="15"/>
  <c r="Q77" i="15"/>
  <c r="AC76" i="15"/>
  <c r="AA76" i="15"/>
  <c r="Y76" i="15"/>
  <c r="W76" i="15"/>
  <c r="U76" i="15"/>
  <c r="S76" i="15"/>
  <c r="Q76" i="15"/>
  <c r="AC75" i="15"/>
  <c r="AA75" i="15"/>
  <c r="Y75" i="15"/>
  <c r="W75" i="15"/>
  <c r="U75" i="15"/>
  <c r="S75" i="15"/>
  <c r="Q75" i="15"/>
  <c r="AC74" i="15"/>
  <c r="AA74" i="15"/>
  <c r="Y74" i="15"/>
  <c r="W74" i="15"/>
  <c r="U74" i="15"/>
  <c r="S74" i="15"/>
  <c r="Q74" i="15"/>
  <c r="AC73" i="15"/>
  <c r="AA73" i="15"/>
  <c r="Y73" i="15"/>
  <c r="W73" i="15"/>
  <c r="U73" i="15"/>
  <c r="S73" i="15"/>
  <c r="Q73" i="15"/>
  <c r="AC72" i="15"/>
  <c r="AA72" i="15"/>
  <c r="Y72" i="15"/>
  <c r="W72" i="15"/>
  <c r="U72" i="15"/>
  <c r="S72" i="15"/>
  <c r="Q72" i="15"/>
  <c r="AC71" i="15"/>
  <c r="AA71" i="15"/>
  <c r="Y71" i="15"/>
  <c r="W71" i="15"/>
  <c r="U71" i="15"/>
  <c r="S71" i="15"/>
  <c r="Q71" i="15"/>
  <c r="AC70" i="15"/>
  <c r="AA70" i="15"/>
  <c r="Y70" i="15"/>
  <c r="W70" i="15"/>
  <c r="U70" i="15"/>
  <c r="S70" i="15"/>
  <c r="Q70" i="15"/>
  <c r="AC69" i="15"/>
  <c r="AA69" i="15"/>
  <c r="Y69" i="15"/>
  <c r="W69" i="15"/>
  <c r="U69" i="15"/>
  <c r="S69" i="15"/>
  <c r="Q69" i="15"/>
  <c r="AC68" i="15"/>
  <c r="AA68" i="15"/>
  <c r="Y68" i="15"/>
  <c r="W68" i="15"/>
  <c r="U68" i="15"/>
  <c r="S68" i="15"/>
  <c r="Q68" i="15"/>
  <c r="AC67" i="15"/>
  <c r="AA67" i="15"/>
  <c r="Y67" i="15"/>
  <c r="W67" i="15"/>
  <c r="U67" i="15"/>
  <c r="S67" i="15"/>
  <c r="Q67" i="15"/>
  <c r="AC66" i="15"/>
  <c r="AA66" i="15"/>
  <c r="Y66" i="15"/>
  <c r="W66" i="15"/>
  <c r="U66" i="15"/>
  <c r="S66" i="15"/>
  <c r="Q66" i="15"/>
  <c r="AC65" i="15"/>
  <c r="AA65" i="15"/>
  <c r="Y65" i="15"/>
  <c r="W65" i="15"/>
  <c r="U65" i="15"/>
  <c r="S65" i="15"/>
  <c r="Q65" i="15"/>
  <c r="AC64" i="15"/>
  <c r="AA64" i="15"/>
  <c r="Y64" i="15"/>
  <c r="W64" i="15"/>
  <c r="U64" i="15"/>
  <c r="S64" i="15"/>
  <c r="Q64" i="15"/>
  <c r="AC63" i="15"/>
  <c r="AA63" i="15"/>
  <c r="Y63" i="15"/>
  <c r="W63" i="15"/>
  <c r="U63" i="15"/>
  <c r="S63" i="15"/>
  <c r="Q63" i="15"/>
  <c r="AC62" i="15"/>
  <c r="AA62" i="15"/>
  <c r="Y62" i="15"/>
  <c r="W62" i="15"/>
  <c r="U62" i="15"/>
  <c r="S62" i="15"/>
  <c r="Q62" i="15"/>
  <c r="AC61" i="15"/>
  <c r="AA61" i="15"/>
  <c r="Y61" i="15"/>
  <c r="W61" i="15"/>
  <c r="U61" i="15"/>
  <c r="S61" i="15"/>
  <c r="Q61" i="15"/>
  <c r="AC60" i="15"/>
  <c r="AA60" i="15"/>
  <c r="Y60" i="15"/>
  <c r="W60" i="15"/>
  <c r="U60" i="15"/>
  <c r="S60" i="15"/>
  <c r="Q60" i="15"/>
  <c r="AC59" i="15"/>
  <c r="AA59" i="15"/>
  <c r="Y59" i="15"/>
  <c r="W59" i="15"/>
  <c r="U59" i="15"/>
  <c r="S59" i="15"/>
  <c r="Q59" i="15"/>
  <c r="AC58" i="15"/>
  <c r="AA58" i="15"/>
  <c r="Y58" i="15"/>
  <c r="W58" i="15"/>
  <c r="U58" i="15"/>
  <c r="S58" i="15"/>
  <c r="Q58" i="15"/>
  <c r="AC57" i="15"/>
  <c r="AA57" i="15"/>
  <c r="Y57" i="15"/>
  <c r="W57" i="15"/>
  <c r="U57" i="15"/>
  <c r="S57" i="15"/>
  <c r="Q57" i="15"/>
  <c r="AC56" i="15"/>
  <c r="AA56" i="15"/>
  <c r="Y56" i="15"/>
  <c r="W56" i="15"/>
  <c r="U56" i="15"/>
  <c r="S56" i="15"/>
  <c r="Q56" i="15"/>
  <c r="AC55" i="15"/>
  <c r="AA55" i="15"/>
  <c r="Y55" i="15"/>
  <c r="W55" i="15"/>
  <c r="U55" i="15"/>
  <c r="S55" i="15"/>
  <c r="Q55" i="15"/>
  <c r="AC54" i="15"/>
  <c r="AA54" i="15"/>
  <c r="Y54" i="15"/>
  <c r="W54" i="15"/>
  <c r="U54" i="15"/>
  <c r="S54" i="15"/>
  <c r="Q54" i="15"/>
  <c r="AC53" i="15"/>
  <c r="AA53" i="15"/>
  <c r="Y53" i="15"/>
  <c r="W53" i="15"/>
  <c r="U53" i="15"/>
  <c r="S53" i="15"/>
  <c r="Q53" i="15"/>
  <c r="AC52" i="15"/>
  <c r="AA52" i="15"/>
  <c r="Y52" i="15"/>
  <c r="W52" i="15"/>
  <c r="U52" i="15"/>
  <c r="S52" i="15"/>
  <c r="Q52" i="15"/>
  <c r="AC51" i="15"/>
  <c r="AA51" i="15"/>
  <c r="Y51" i="15"/>
  <c r="W51" i="15"/>
  <c r="U51" i="15"/>
  <c r="S51" i="15"/>
  <c r="Q51" i="15"/>
  <c r="AC50" i="15"/>
  <c r="AA50" i="15"/>
  <c r="Y50" i="15"/>
  <c r="W50" i="15"/>
  <c r="U50" i="15"/>
  <c r="S50" i="15"/>
  <c r="Q50" i="15"/>
  <c r="AC49" i="15"/>
  <c r="AA49" i="15"/>
  <c r="Y49" i="15"/>
  <c r="W49" i="15"/>
  <c r="U49" i="15"/>
  <c r="S49" i="15"/>
  <c r="Q49" i="15"/>
  <c r="AC48" i="15"/>
  <c r="AA48" i="15"/>
  <c r="Y48" i="15"/>
  <c r="W48" i="15"/>
  <c r="U48" i="15"/>
  <c r="S48" i="15"/>
  <c r="Q48" i="15"/>
  <c r="AC47" i="15"/>
  <c r="AA47" i="15"/>
  <c r="Y47" i="15"/>
  <c r="W47" i="15"/>
  <c r="U47" i="15"/>
  <c r="S47" i="15"/>
  <c r="Q47" i="15"/>
  <c r="AC46" i="15"/>
  <c r="AA46" i="15"/>
  <c r="Y46" i="15"/>
  <c r="W46" i="15"/>
  <c r="U46" i="15"/>
  <c r="S46" i="15"/>
  <c r="Q46" i="15"/>
  <c r="AC45" i="15"/>
  <c r="AA45" i="15"/>
  <c r="Y45" i="15"/>
  <c r="W45" i="15"/>
  <c r="U45" i="15"/>
  <c r="S45" i="15"/>
  <c r="Q45" i="15"/>
  <c r="AC44" i="15"/>
  <c r="AA44" i="15"/>
  <c r="Y44" i="15"/>
  <c r="W44" i="15"/>
  <c r="U44" i="15"/>
  <c r="S44" i="15"/>
  <c r="Q44" i="15"/>
  <c r="AC43" i="15"/>
  <c r="AA43" i="15"/>
  <c r="Y43" i="15"/>
  <c r="W43" i="15"/>
  <c r="U43" i="15"/>
  <c r="S43" i="15"/>
  <c r="Q43" i="15"/>
  <c r="AC42" i="15"/>
  <c r="AA42" i="15"/>
  <c r="Y42" i="15"/>
  <c r="W42" i="15"/>
  <c r="U42" i="15"/>
  <c r="S42" i="15"/>
  <c r="Q42" i="15"/>
  <c r="AC41" i="15"/>
  <c r="AA41" i="15"/>
  <c r="Y41" i="15"/>
  <c r="W41" i="15"/>
  <c r="U41" i="15"/>
  <c r="S41" i="15"/>
  <c r="Q41" i="15"/>
  <c r="AC40" i="15"/>
  <c r="AA40" i="15"/>
  <c r="Y40" i="15"/>
  <c r="W40" i="15"/>
  <c r="U40" i="15"/>
  <c r="S40" i="15"/>
  <c r="Q40" i="15"/>
  <c r="AC39" i="15"/>
  <c r="AA39" i="15"/>
  <c r="Y39" i="15"/>
  <c r="W39" i="15"/>
  <c r="U39" i="15"/>
  <c r="S39" i="15"/>
  <c r="Q39" i="15"/>
  <c r="AC38" i="15"/>
  <c r="AA38" i="15"/>
  <c r="Y38" i="15"/>
  <c r="W38" i="15"/>
  <c r="U38" i="15"/>
  <c r="S38" i="15"/>
  <c r="Q38" i="15"/>
  <c r="AC37" i="15"/>
  <c r="AA37" i="15"/>
  <c r="Y37" i="15"/>
  <c r="W37" i="15"/>
  <c r="U37" i="15"/>
  <c r="S37" i="15"/>
  <c r="Q37" i="15"/>
  <c r="AC36" i="15"/>
  <c r="AA36" i="15"/>
  <c r="Y36" i="15"/>
  <c r="W36" i="15"/>
  <c r="U36" i="15"/>
  <c r="S36" i="15"/>
  <c r="Q36" i="15"/>
  <c r="AC35" i="15"/>
  <c r="AA35" i="15"/>
  <c r="Y35" i="15"/>
  <c r="W35" i="15"/>
  <c r="U35" i="15"/>
  <c r="S35" i="15"/>
  <c r="Q35" i="15"/>
  <c r="AC34" i="15"/>
  <c r="AA34" i="15"/>
  <c r="Y34" i="15"/>
  <c r="W34" i="15"/>
  <c r="U34" i="15"/>
  <c r="S34" i="15"/>
  <c r="Q34" i="15"/>
  <c r="AC33" i="15"/>
  <c r="AA33" i="15"/>
  <c r="Y33" i="15"/>
  <c r="W33" i="15"/>
  <c r="U33" i="15"/>
  <c r="S33" i="15"/>
  <c r="Q33" i="15"/>
  <c r="AC32" i="15"/>
  <c r="AA32" i="15"/>
  <c r="Y32" i="15"/>
  <c r="W32" i="15"/>
  <c r="U32" i="15"/>
  <c r="S32" i="15"/>
  <c r="Q32" i="15"/>
  <c r="AC31" i="15"/>
  <c r="AA31" i="15"/>
  <c r="Y31" i="15"/>
  <c r="W31" i="15"/>
  <c r="U31" i="15"/>
  <c r="S31" i="15"/>
  <c r="Q31" i="15"/>
  <c r="AC30" i="15"/>
  <c r="AA30" i="15"/>
  <c r="Y30" i="15"/>
  <c r="W30" i="15"/>
  <c r="U30" i="15"/>
  <c r="S30" i="15"/>
  <c r="Q30" i="15"/>
  <c r="AC29" i="15"/>
  <c r="AA29" i="15"/>
  <c r="Y29" i="15"/>
  <c r="W29" i="15"/>
  <c r="U29" i="15"/>
  <c r="S29" i="15"/>
  <c r="Q29" i="15"/>
  <c r="AC28" i="15"/>
  <c r="AA28" i="15"/>
  <c r="Y28" i="15"/>
  <c r="W28" i="15"/>
  <c r="U28" i="15"/>
  <c r="S28" i="15"/>
  <c r="Q28" i="15"/>
  <c r="AC26" i="15"/>
  <c r="AA26" i="15"/>
  <c r="Y26" i="15"/>
  <c r="W26" i="15"/>
  <c r="U26" i="15"/>
  <c r="S26" i="15"/>
  <c r="Q26" i="15"/>
  <c r="AC21" i="15"/>
  <c r="AA21" i="15"/>
  <c r="Y21" i="15"/>
  <c r="W21" i="15"/>
  <c r="U21" i="15"/>
  <c r="S21" i="15"/>
  <c r="Q21" i="15"/>
  <c r="AC19" i="15"/>
  <c r="AA19" i="15"/>
  <c r="Y19" i="15"/>
  <c r="W19" i="15"/>
  <c r="U19" i="15"/>
  <c r="S19" i="15"/>
  <c r="Q19" i="15"/>
  <c r="AC18" i="15"/>
  <c r="AA18" i="15"/>
  <c r="Y18" i="15"/>
  <c r="W18" i="15"/>
  <c r="U18" i="15"/>
  <c r="S18" i="15"/>
  <c r="Q18" i="15"/>
  <c r="AC17" i="15"/>
  <c r="AA17" i="15"/>
  <c r="Y17" i="15"/>
  <c r="W17" i="15"/>
  <c r="U17" i="15"/>
  <c r="S17" i="15"/>
  <c r="Q17" i="15"/>
  <c r="AC16" i="15"/>
  <c r="AA16" i="15"/>
  <c r="Y16" i="15"/>
  <c r="W16" i="15"/>
  <c r="U16" i="15"/>
  <c r="S16" i="15"/>
  <c r="Q16" i="15"/>
  <c r="AD33" i="15" l="1"/>
  <c r="AD41" i="15"/>
  <c r="AD49" i="15"/>
  <c r="AD57" i="15"/>
  <c r="AF57" i="15" s="1"/>
  <c r="AH57" i="15" s="1"/>
  <c r="AI57" i="15" s="1"/>
  <c r="AD65" i="15"/>
  <c r="AF65" i="15" s="1"/>
  <c r="AH65" i="15" s="1"/>
  <c r="AI65" i="15" s="1"/>
  <c r="AD73" i="15"/>
  <c r="AD81" i="15"/>
  <c r="AF81" i="15" s="1"/>
  <c r="AH81" i="15" s="1"/>
  <c r="AI81" i="15" s="1"/>
  <c r="AD89" i="15"/>
  <c r="AF89" i="15" s="1"/>
  <c r="AH89" i="15" s="1"/>
  <c r="AI89" i="15" s="1"/>
  <c r="AD97" i="15"/>
  <c r="AD105" i="15"/>
  <c r="AD113" i="15"/>
  <c r="AD121" i="15"/>
  <c r="AF121" i="15" s="1"/>
  <c r="AH121" i="15" s="1"/>
  <c r="AI121" i="15" s="1"/>
  <c r="AD129" i="15"/>
  <c r="AD137" i="15"/>
  <c r="AD145" i="15"/>
  <c r="AF145" i="15" s="1"/>
  <c r="AH145" i="15" s="1"/>
  <c r="AI145" i="15" s="1"/>
  <c r="AD153" i="15"/>
  <c r="AF153" i="15" s="1"/>
  <c r="AH153" i="15" s="1"/>
  <c r="AI153" i="15" s="1"/>
  <c r="AD161" i="15"/>
  <c r="AD169" i="15"/>
  <c r="AD177" i="15"/>
  <c r="AD185" i="15"/>
  <c r="AF185" i="15" s="1"/>
  <c r="AH185" i="15" s="1"/>
  <c r="AI185" i="15" s="1"/>
  <c r="AD193" i="15"/>
  <c r="AF193" i="15" s="1"/>
  <c r="AH193" i="15" s="1"/>
  <c r="AI193" i="15" s="1"/>
  <c r="AD201" i="15"/>
  <c r="AD209" i="15"/>
  <c r="AF209" i="15" s="1"/>
  <c r="AH209" i="15" s="1"/>
  <c r="AI209" i="15" s="1"/>
  <c r="AD217" i="15"/>
  <c r="AF217" i="15" s="1"/>
  <c r="AH217" i="15" s="1"/>
  <c r="AI217" i="15" s="1"/>
  <c r="AD225" i="15"/>
  <c r="AD233" i="15"/>
  <c r="AD241" i="15"/>
  <c r="AD26" i="15"/>
  <c r="AF26" i="15" s="1"/>
  <c r="AH26" i="15" s="1"/>
  <c r="AI26" i="15" s="1"/>
  <c r="AD31" i="15"/>
  <c r="AF31" i="15" s="1"/>
  <c r="AH31" i="15" s="1"/>
  <c r="AI31" i="15" s="1"/>
  <c r="AD39" i="15"/>
  <c r="AD47" i="15"/>
  <c r="AF47" i="15" s="1"/>
  <c r="AH47" i="15" s="1"/>
  <c r="AI47" i="15" s="1"/>
  <c r="AD55" i="15"/>
  <c r="AF55" i="15" s="1"/>
  <c r="AH55" i="15" s="1"/>
  <c r="AI55" i="15" s="1"/>
  <c r="AD63" i="15"/>
  <c r="AD71" i="15"/>
  <c r="AF71" i="15" s="1"/>
  <c r="AH71" i="15" s="1"/>
  <c r="AI71" i="15" s="1"/>
  <c r="AD79" i="15"/>
  <c r="AF79" i="15" s="1"/>
  <c r="AH79" i="15" s="1"/>
  <c r="AI79" i="15" s="1"/>
  <c r="AD87" i="15"/>
  <c r="AF87" i="15" s="1"/>
  <c r="AH87" i="15" s="1"/>
  <c r="AI87" i="15" s="1"/>
  <c r="AD95" i="15"/>
  <c r="AF95" i="15" s="1"/>
  <c r="AH95" i="15" s="1"/>
  <c r="AI95" i="15" s="1"/>
  <c r="AD103" i="15"/>
  <c r="AD111" i="15"/>
  <c r="AF111" i="15" s="1"/>
  <c r="AH111" i="15" s="1"/>
  <c r="AI111" i="15" s="1"/>
  <c r="AD119" i="15"/>
  <c r="AF119" i="15" s="1"/>
  <c r="AH119" i="15" s="1"/>
  <c r="AI119" i="15" s="1"/>
  <c r="AD127" i="15"/>
  <c r="AD135" i="15"/>
  <c r="AF135" i="15" s="1"/>
  <c r="AH135" i="15" s="1"/>
  <c r="AI135" i="15" s="1"/>
  <c r="AD143" i="15"/>
  <c r="AF143" i="15" s="1"/>
  <c r="AH143" i="15" s="1"/>
  <c r="AI143" i="15" s="1"/>
  <c r="AD151" i="15"/>
  <c r="AF151" i="15" s="1"/>
  <c r="AH151" i="15" s="1"/>
  <c r="AI151" i="15" s="1"/>
  <c r="AD159" i="15"/>
  <c r="AF159" i="15" s="1"/>
  <c r="AH159" i="15" s="1"/>
  <c r="AI159" i="15" s="1"/>
  <c r="AD167" i="15"/>
  <c r="AD175" i="15"/>
  <c r="AF175" i="15" s="1"/>
  <c r="AH175" i="15" s="1"/>
  <c r="AI175" i="15" s="1"/>
  <c r="AD183" i="15"/>
  <c r="AF183" i="15" s="1"/>
  <c r="AH183" i="15" s="1"/>
  <c r="AI183" i="15" s="1"/>
  <c r="AD191" i="15"/>
  <c r="AD199" i="15"/>
  <c r="AF199" i="15" s="1"/>
  <c r="AH199" i="15" s="1"/>
  <c r="AI199" i="15" s="1"/>
  <c r="AD207" i="15"/>
  <c r="AF207" i="15" s="1"/>
  <c r="AH207" i="15" s="1"/>
  <c r="AI207" i="15" s="1"/>
  <c r="AD215" i="15"/>
  <c r="AF215" i="15" s="1"/>
  <c r="AH215" i="15" s="1"/>
  <c r="AI215" i="15" s="1"/>
  <c r="AD223" i="15"/>
  <c r="AD231" i="15"/>
  <c r="AD239" i="15"/>
  <c r="AF239" i="15" s="1"/>
  <c r="AH239" i="15" s="1"/>
  <c r="AI239" i="15" s="1"/>
  <c r="AD247" i="15"/>
  <c r="AF247" i="15" s="1"/>
  <c r="AH247" i="15" s="1"/>
  <c r="AI247" i="15" s="1"/>
  <c r="AD19" i="15"/>
  <c r="AF19" i="15" s="1"/>
  <c r="AH19" i="15" s="1"/>
  <c r="AI19" i="15" s="1"/>
  <c r="AD29" i="15"/>
  <c r="AF29" i="15" s="1"/>
  <c r="AH29" i="15" s="1"/>
  <c r="AI29" i="15" s="1"/>
  <c r="AD45" i="15"/>
  <c r="AF45" i="15" s="1"/>
  <c r="AH45" i="15" s="1"/>
  <c r="AI45" i="15" s="1"/>
  <c r="AD53" i="15"/>
  <c r="AF53" i="15" s="1"/>
  <c r="AH53" i="15" s="1"/>
  <c r="AI53" i="15" s="1"/>
  <c r="AD77" i="15"/>
  <c r="AF77" i="15" s="1"/>
  <c r="AH77" i="15" s="1"/>
  <c r="AI77" i="15" s="1"/>
  <c r="AD85" i="15"/>
  <c r="AF85" i="15" s="1"/>
  <c r="AH85" i="15" s="1"/>
  <c r="AI85" i="15" s="1"/>
  <c r="AD93" i="15"/>
  <c r="AF93" i="15" s="1"/>
  <c r="AH93" i="15" s="1"/>
  <c r="AI93" i="15" s="1"/>
  <c r="AD101" i="15"/>
  <c r="AF101" i="15" s="1"/>
  <c r="AH101" i="15" s="1"/>
  <c r="AI101" i="15" s="1"/>
  <c r="AD117" i="15"/>
  <c r="AD133" i="15"/>
  <c r="AF133" i="15" s="1"/>
  <c r="AH133" i="15" s="1"/>
  <c r="AI133" i="15" s="1"/>
  <c r="AD165" i="15"/>
  <c r="AF165" i="15" s="1"/>
  <c r="AH165" i="15" s="1"/>
  <c r="AI165" i="15" s="1"/>
  <c r="AD189" i="15"/>
  <c r="AD205" i="15"/>
  <c r="AF205" i="15" s="1"/>
  <c r="AH205" i="15" s="1"/>
  <c r="AI205" i="15" s="1"/>
  <c r="AD221" i="15"/>
  <c r="AF221" i="15" s="1"/>
  <c r="AH221" i="15" s="1"/>
  <c r="AI221" i="15" s="1"/>
  <c r="AD237" i="15"/>
  <c r="AF237" i="15" s="1"/>
  <c r="AH237" i="15" s="1"/>
  <c r="AI237" i="15" s="1"/>
  <c r="AD37" i="15"/>
  <c r="AF37" i="15" s="1"/>
  <c r="AH37" i="15" s="1"/>
  <c r="AI37" i="15" s="1"/>
  <c r="AD69" i="15"/>
  <c r="AD141" i="15"/>
  <c r="AF141" i="15" s="1"/>
  <c r="AH141" i="15" s="1"/>
  <c r="AI141" i="15" s="1"/>
  <c r="AD197" i="15"/>
  <c r="AF197" i="15" s="1"/>
  <c r="AH197" i="15" s="1"/>
  <c r="AI197" i="15" s="1"/>
  <c r="AD229" i="15"/>
  <c r="AF229" i="15" s="1"/>
  <c r="AH229" i="15" s="1"/>
  <c r="AI229" i="15" s="1"/>
  <c r="AD17" i="15"/>
  <c r="AF17" i="15" s="1"/>
  <c r="AH17" i="15" s="1"/>
  <c r="AI17" i="15" s="1"/>
  <c r="AD35" i="15"/>
  <c r="AF35" i="15" s="1"/>
  <c r="AH35" i="15" s="1"/>
  <c r="AI35" i="15" s="1"/>
  <c r="AD43" i="15"/>
  <c r="AF43" i="15" s="1"/>
  <c r="AH43" i="15" s="1"/>
  <c r="AI43" i="15" s="1"/>
  <c r="AD51" i="15"/>
  <c r="AF51" i="15" s="1"/>
  <c r="AH51" i="15" s="1"/>
  <c r="AI51" i="15" s="1"/>
  <c r="AD59" i="15"/>
  <c r="AD67" i="15"/>
  <c r="AF67" i="15" s="1"/>
  <c r="AH67" i="15" s="1"/>
  <c r="AI67" i="15" s="1"/>
  <c r="AD75" i="15"/>
  <c r="AD83" i="15"/>
  <c r="AF83" i="15" s="1"/>
  <c r="AH83" i="15" s="1"/>
  <c r="AI83" i="15" s="1"/>
  <c r="AD91" i="15"/>
  <c r="AF91" i="15" s="1"/>
  <c r="AH91" i="15" s="1"/>
  <c r="AI91" i="15" s="1"/>
  <c r="AD99" i="15"/>
  <c r="AF99" i="15" s="1"/>
  <c r="AH99" i="15" s="1"/>
  <c r="AI99" i="15" s="1"/>
  <c r="AD107" i="15"/>
  <c r="AF107" i="15" s="1"/>
  <c r="AH107" i="15" s="1"/>
  <c r="AI107" i="15" s="1"/>
  <c r="AD115" i="15"/>
  <c r="AF115" i="15" s="1"/>
  <c r="AH115" i="15" s="1"/>
  <c r="AI115" i="15" s="1"/>
  <c r="AD123" i="15"/>
  <c r="AF123" i="15" s="1"/>
  <c r="AH123" i="15" s="1"/>
  <c r="AI123" i="15" s="1"/>
  <c r="AD131" i="15"/>
  <c r="AF131" i="15" s="1"/>
  <c r="AH131" i="15" s="1"/>
  <c r="AI131" i="15" s="1"/>
  <c r="AD139" i="15"/>
  <c r="AF139" i="15" s="1"/>
  <c r="AH139" i="15" s="1"/>
  <c r="AI139" i="15" s="1"/>
  <c r="AD147" i="15"/>
  <c r="AF147" i="15" s="1"/>
  <c r="AH147" i="15" s="1"/>
  <c r="AI147" i="15" s="1"/>
  <c r="AD155" i="15"/>
  <c r="AF155" i="15" s="1"/>
  <c r="AH155" i="15" s="1"/>
  <c r="AI155" i="15" s="1"/>
  <c r="AD163" i="15"/>
  <c r="AF163" i="15" s="1"/>
  <c r="AH163" i="15" s="1"/>
  <c r="AI163" i="15" s="1"/>
  <c r="AD171" i="15"/>
  <c r="AF171" i="15" s="1"/>
  <c r="AH171" i="15" s="1"/>
  <c r="AI171" i="15" s="1"/>
  <c r="AD179" i="15"/>
  <c r="AF179" i="15" s="1"/>
  <c r="AH179" i="15" s="1"/>
  <c r="AI179" i="15" s="1"/>
  <c r="AD187" i="15"/>
  <c r="AF187" i="15" s="1"/>
  <c r="AH187" i="15" s="1"/>
  <c r="AI187" i="15" s="1"/>
  <c r="AD195" i="15"/>
  <c r="AF195" i="15" s="1"/>
  <c r="AH195" i="15" s="1"/>
  <c r="AI195" i="15" s="1"/>
  <c r="AD203" i="15"/>
  <c r="AF203" i="15" s="1"/>
  <c r="AH203" i="15" s="1"/>
  <c r="AI203" i="15" s="1"/>
  <c r="AD211" i="15"/>
  <c r="AF211" i="15" s="1"/>
  <c r="AH211" i="15" s="1"/>
  <c r="AI211" i="15" s="1"/>
  <c r="AD219" i="15"/>
  <c r="AF219" i="15" s="1"/>
  <c r="AH219" i="15" s="1"/>
  <c r="AI219" i="15" s="1"/>
  <c r="AD227" i="15"/>
  <c r="AF227" i="15" s="1"/>
  <c r="AH227" i="15" s="1"/>
  <c r="AI227" i="15" s="1"/>
  <c r="AD235" i="15"/>
  <c r="AF235" i="15" s="1"/>
  <c r="AH235" i="15" s="1"/>
  <c r="AI235" i="15" s="1"/>
  <c r="AD243" i="15"/>
  <c r="AF243" i="15" s="1"/>
  <c r="AH243" i="15" s="1"/>
  <c r="AI243" i="15" s="1"/>
  <c r="AD61" i="15"/>
  <c r="AD109" i="15"/>
  <c r="AF109" i="15" s="1"/>
  <c r="AH109" i="15" s="1"/>
  <c r="AI109" i="15" s="1"/>
  <c r="AD125" i="15"/>
  <c r="AD149" i="15"/>
  <c r="AF149" i="15" s="1"/>
  <c r="AH149" i="15" s="1"/>
  <c r="AI149" i="15" s="1"/>
  <c r="AD157" i="15"/>
  <c r="AF157" i="15" s="1"/>
  <c r="AH157" i="15" s="1"/>
  <c r="AI157" i="15" s="1"/>
  <c r="AD173" i="15"/>
  <c r="AF173" i="15" s="1"/>
  <c r="AH173" i="15" s="1"/>
  <c r="AI173" i="15" s="1"/>
  <c r="AD181" i="15"/>
  <c r="AF181" i="15" s="1"/>
  <c r="AH181" i="15" s="1"/>
  <c r="AI181" i="15" s="1"/>
  <c r="AD213" i="15"/>
  <c r="AF213" i="15" s="1"/>
  <c r="AH213" i="15" s="1"/>
  <c r="AI213" i="15" s="1"/>
  <c r="AD245" i="15"/>
  <c r="AF245" i="15" s="1"/>
  <c r="AH245" i="15" s="1"/>
  <c r="AI245" i="15" s="1"/>
  <c r="AF12" i="15"/>
  <c r="AH12" i="15" s="1"/>
  <c r="AI12" i="15" s="1"/>
  <c r="AD16" i="15"/>
  <c r="AF16" i="15" s="1"/>
  <c r="AH16" i="15" s="1"/>
  <c r="AI16" i="15" s="1"/>
  <c r="AD18" i="15"/>
  <c r="AF18" i="15" s="1"/>
  <c r="AH18" i="15" s="1"/>
  <c r="AI18" i="15" s="1"/>
  <c r="AD21" i="15"/>
  <c r="AF21" i="15" s="1"/>
  <c r="AH21" i="15" s="1"/>
  <c r="AI21" i="15" s="1"/>
  <c r="AD28" i="15"/>
  <c r="AF28" i="15" s="1"/>
  <c r="AH28" i="15" s="1"/>
  <c r="AI28" i="15" s="1"/>
  <c r="AD30" i="15"/>
  <c r="AF30" i="15" s="1"/>
  <c r="AH30" i="15" s="1"/>
  <c r="AI30" i="15" s="1"/>
  <c r="AD32" i="15"/>
  <c r="AF32" i="15" s="1"/>
  <c r="AH32" i="15" s="1"/>
  <c r="AI32" i="15" s="1"/>
  <c r="AD34" i="15"/>
  <c r="AF34" i="15" s="1"/>
  <c r="AH34" i="15" s="1"/>
  <c r="AI34" i="15" s="1"/>
  <c r="AD36" i="15"/>
  <c r="AF36" i="15" s="1"/>
  <c r="AH36" i="15" s="1"/>
  <c r="AI36" i="15" s="1"/>
  <c r="AD38" i="15"/>
  <c r="AD40" i="15"/>
  <c r="AF40" i="15" s="1"/>
  <c r="AH40" i="15" s="1"/>
  <c r="AI40" i="15" s="1"/>
  <c r="AD42" i="15"/>
  <c r="AF42" i="15" s="1"/>
  <c r="AH42" i="15" s="1"/>
  <c r="AI42" i="15" s="1"/>
  <c r="AD44" i="15"/>
  <c r="AF44" i="15" s="1"/>
  <c r="AH44" i="15" s="1"/>
  <c r="AI44" i="15" s="1"/>
  <c r="AD46" i="15"/>
  <c r="AF46" i="15" s="1"/>
  <c r="AH46" i="15" s="1"/>
  <c r="AI46" i="15" s="1"/>
  <c r="AD48" i="15"/>
  <c r="AF48" i="15" s="1"/>
  <c r="AH48" i="15" s="1"/>
  <c r="AI48" i="15" s="1"/>
  <c r="AD50" i="15"/>
  <c r="AF50" i="15" s="1"/>
  <c r="AH50" i="15" s="1"/>
  <c r="AI50" i="15" s="1"/>
  <c r="AD52" i="15"/>
  <c r="AF52" i="15" s="1"/>
  <c r="AH52" i="15" s="1"/>
  <c r="AI52" i="15" s="1"/>
  <c r="AD54" i="15"/>
  <c r="AF54" i="15" s="1"/>
  <c r="AH54" i="15" s="1"/>
  <c r="AI54" i="15" s="1"/>
  <c r="AD56" i="15"/>
  <c r="AF56" i="15" s="1"/>
  <c r="AH56" i="15" s="1"/>
  <c r="AI56" i="15" s="1"/>
  <c r="AD58" i="15"/>
  <c r="AF58" i="15" s="1"/>
  <c r="AH58" i="15" s="1"/>
  <c r="AI58" i="15" s="1"/>
  <c r="AD60" i="15"/>
  <c r="AF60" i="15" s="1"/>
  <c r="AH60" i="15" s="1"/>
  <c r="AI60" i="15" s="1"/>
  <c r="AD62" i="15"/>
  <c r="AF62" i="15" s="1"/>
  <c r="AH62" i="15" s="1"/>
  <c r="AI62" i="15" s="1"/>
  <c r="AD64" i="15"/>
  <c r="AF64" i="15" s="1"/>
  <c r="AH64" i="15" s="1"/>
  <c r="AI64" i="15" s="1"/>
  <c r="AD66" i="15"/>
  <c r="AF66" i="15" s="1"/>
  <c r="AH66" i="15" s="1"/>
  <c r="AI66" i="15" s="1"/>
  <c r="AD68" i="15"/>
  <c r="AF68" i="15" s="1"/>
  <c r="AH68" i="15" s="1"/>
  <c r="AI68" i="15" s="1"/>
  <c r="AD70" i="15"/>
  <c r="AF70" i="15" s="1"/>
  <c r="AH70" i="15" s="1"/>
  <c r="AI70" i="15" s="1"/>
  <c r="AD72" i="15"/>
  <c r="AF72" i="15" s="1"/>
  <c r="AH72" i="15" s="1"/>
  <c r="AI72" i="15" s="1"/>
  <c r="AD74" i="15"/>
  <c r="AF74" i="15" s="1"/>
  <c r="AH74" i="15" s="1"/>
  <c r="AI74" i="15" s="1"/>
  <c r="AD76" i="15"/>
  <c r="AF76" i="15" s="1"/>
  <c r="AH76" i="15" s="1"/>
  <c r="AI76" i="15" s="1"/>
  <c r="AD78" i="15"/>
  <c r="AF78" i="15" s="1"/>
  <c r="AH78" i="15" s="1"/>
  <c r="AI78" i="15" s="1"/>
  <c r="AD80" i="15"/>
  <c r="AF80" i="15" s="1"/>
  <c r="AH80" i="15" s="1"/>
  <c r="AI80" i="15" s="1"/>
  <c r="AD82" i="15"/>
  <c r="AF82" i="15" s="1"/>
  <c r="AH82" i="15" s="1"/>
  <c r="AI82" i="15" s="1"/>
  <c r="AD84" i="15"/>
  <c r="AF84" i="15" s="1"/>
  <c r="AH84" i="15" s="1"/>
  <c r="AI84" i="15" s="1"/>
  <c r="AD86" i="15"/>
  <c r="AF86" i="15" s="1"/>
  <c r="AH86" i="15" s="1"/>
  <c r="AI86" i="15" s="1"/>
  <c r="AD88" i="15"/>
  <c r="AF88" i="15" s="1"/>
  <c r="AH88" i="15" s="1"/>
  <c r="AI88" i="15" s="1"/>
  <c r="AD90" i="15"/>
  <c r="AF90" i="15" s="1"/>
  <c r="AH90" i="15" s="1"/>
  <c r="AI90" i="15" s="1"/>
  <c r="AD92" i="15"/>
  <c r="AF92" i="15" s="1"/>
  <c r="AH92" i="15" s="1"/>
  <c r="AI92" i="15" s="1"/>
  <c r="AD94" i="15"/>
  <c r="AF94" i="15" s="1"/>
  <c r="AH94" i="15" s="1"/>
  <c r="AI94" i="15" s="1"/>
  <c r="AD96" i="15"/>
  <c r="AF96" i="15" s="1"/>
  <c r="AH96" i="15" s="1"/>
  <c r="AI96" i="15" s="1"/>
  <c r="AD98" i="15"/>
  <c r="AF98" i="15" s="1"/>
  <c r="AH98" i="15" s="1"/>
  <c r="AI98" i="15" s="1"/>
  <c r="AD100" i="15"/>
  <c r="AF100" i="15" s="1"/>
  <c r="AH100" i="15" s="1"/>
  <c r="AI100" i="15" s="1"/>
  <c r="AD102" i="15"/>
  <c r="AF102" i="15" s="1"/>
  <c r="AH102" i="15" s="1"/>
  <c r="AI102" i="15" s="1"/>
  <c r="AD104" i="15"/>
  <c r="AF104" i="15" s="1"/>
  <c r="AH104" i="15" s="1"/>
  <c r="AI104" i="15" s="1"/>
  <c r="AD106" i="15"/>
  <c r="AF106" i="15" s="1"/>
  <c r="AH106" i="15" s="1"/>
  <c r="AI106" i="15" s="1"/>
  <c r="AD108" i="15"/>
  <c r="AF108" i="15" s="1"/>
  <c r="AH108" i="15" s="1"/>
  <c r="AI108" i="15" s="1"/>
  <c r="AD110" i="15"/>
  <c r="AF110" i="15" s="1"/>
  <c r="AH110" i="15" s="1"/>
  <c r="AI110" i="15" s="1"/>
  <c r="AD112" i="15"/>
  <c r="AF112" i="15" s="1"/>
  <c r="AH112" i="15" s="1"/>
  <c r="AI112" i="15" s="1"/>
  <c r="AD114" i="15"/>
  <c r="AF114" i="15" s="1"/>
  <c r="AH114" i="15" s="1"/>
  <c r="AI114" i="15" s="1"/>
  <c r="AD116" i="15"/>
  <c r="AF116" i="15" s="1"/>
  <c r="AH116" i="15" s="1"/>
  <c r="AI116" i="15" s="1"/>
  <c r="AD118" i="15"/>
  <c r="AF118" i="15" s="1"/>
  <c r="AH118" i="15" s="1"/>
  <c r="AI118" i="15" s="1"/>
  <c r="AD120" i="15"/>
  <c r="AF120" i="15" s="1"/>
  <c r="AH120" i="15" s="1"/>
  <c r="AI120" i="15" s="1"/>
  <c r="AD122" i="15"/>
  <c r="AF122" i="15" s="1"/>
  <c r="AH122" i="15" s="1"/>
  <c r="AI122" i="15" s="1"/>
  <c r="AD124" i="15"/>
  <c r="AF124" i="15" s="1"/>
  <c r="AH124" i="15" s="1"/>
  <c r="AI124" i="15" s="1"/>
  <c r="AD126" i="15"/>
  <c r="AF126" i="15" s="1"/>
  <c r="AH126" i="15" s="1"/>
  <c r="AI126" i="15" s="1"/>
  <c r="AD128" i="15"/>
  <c r="AF128" i="15" s="1"/>
  <c r="AH128" i="15" s="1"/>
  <c r="AI128" i="15" s="1"/>
  <c r="AD130" i="15"/>
  <c r="AF130" i="15" s="1"/>
  <c r="AH130" i="15" s="1"/>
  <c r="AI130" i="15" s="1"/>
  <c r="AD132" i="15"/>
  <c r="AF132" i="15" s="1"/>
  <c r="AH132" i="15" s="1"/>
  <c r="AI132" i="15" s="1"/>
  <c r="AD134" i="15"/>
  <c r="AF134" i="15" s="1"/>
  <c r="AH134" i="15" s="1"/>
  <c r="AI134" i="15" s="1"/>
  <c r="AD136" i="15"/>
  <c r="AF136" i="15" s="1"/>
  <c r="AH136" i="15" s="1"/>
  <c r="AI136" i="15" s="1"/>
  <c r="AD138" i="15"/>
  <c r="AF138" i="15" s="1"/>
  <c r="AH138" i="15" s="1"/>
  <c r="AI138" i="15" s="1"/>
  <c r="AD140" i="15"/>
  <c r="AD142" i="15"/>
  <c r="AF142" i="15" s="1"/>
  <c r="AH142" i="15" s="1"/>
  <c r="AI142" i="15" s="1"/>
  <c r="AD144" i="15"/>
  <c r="AF144" i="15" s="1"/>
  <c r="AH144" i="15" s="1"/>
  <c r="AI144" i="15" s="1"/>
  <c r="AD146" i="15"/>
  <c r="AF146" i="15" s="1"/>
  <c r="AH146" i="15" s="1"/>
  <c r="AI146" i="15" s="1"/>
  <c r="AD148" i="15"/>
  <c r="AF148" i="15" s="1"/>
  <c r="AH148" i="15" s="1"/>
  <c r="AI148" i="15" s="1"/>
  <c r="AD150" i="15"/>
  <c r="AF150" i="15" s="1"/>
  <c r="AH150" i="15" s="1"/>
  <c r="AI150" i="15" s="1"/>
  <c r="AD152" i="15"/>
  <c r="AF152" i="15" s="1"/>
  <c r="AH152" i="15" s="1"/>
  <c r="AI152" i="15" s="1"/>
  <c r="AD154" i="15"/>
  <c r="AF154" i="15" s="1"/>
  <c r="AH154" i="15" s="1"/>
  <c r="AI154" i="15" s="1"/>
  <c r="AD156" i="15"/>
  <c r="AF156" i="15" s="1"/>
  <c r="AH156" i="15" s="1"/>
  <c r="AI156" i="15" s="1"/>
  <c r="AD158" i="15"/>
  <c r="AF158" i="15" s="1"/>
  <c r="AH158" i="15" s="1"/>
  <c r="AI158" i="15" s="1"/>
  <c r="AD160" i="15"/>
  <c r="AF160" i="15" s="1"/>
  <c r="AH160" i="15" s="1"/>
  <c r="AI160" i="15" s="1"/>
  <c r="AD162" i="15"/>
  <c r="AF162" i="15" s="1"/>
  <c r="AH162" i="15" s="1"/>
  <c r="AI162" i="15" s="1"/>
  <c r="AD164" i="15"/>
  <c r="AF164" i="15" s="1"/>
  <c r="AH164" i="15" s="1"/>
  <c r="AI164" i="15" s="1"/>
  <c r="AD166" i="15"/>
  <c r="AF166" i="15" s="1"/>
  <c r="AH166" i="15" s="1"/>
  <c r="AI166" i="15" s="1"/>
  <c r="AD168" i="15"/>
  <c r="AF168" i="15" s="1"/>
  <c r="AH168" i="15" s="1"/>
  <c r="AI168" i="15" s="1"/>
  <c r="AD170" i="15"/>
  <c r="AF170" i="15" s="1"/>
  <c r="AH170" i="15" s="1"/>
  <c r="AI170" i="15" s="1"/>
  <c r="AD172" i="15"/>
  <c r="AF172" i="15" s="1"/>
  <c r="AH172" i="15" s="1"/>
  <c r="AI172" i="15" s="1"/>
  <c r="AD174" i="15"/>
  <c r="AF174" i="15" s="1"/>
  <c r="AH174" i="15" s="1"/>
  <c r="AI174" i="15" s="1"/>
  <c r="AD176" i="15"/>
  <c r="AF176" i="15" s="1"/>
  <c r="AH176" i="15" s="1"/>
  <c r="AI176" i="15" s="1"/>
  <c r="AD178" i="15"/>
  <c r="AF178" i="15" s="1"/>
  <c r="AH178" i="15" s="1"/>
  <c r="AI178" i="15" s="1"/>
  <c r="AD180" i="15"/>
  <c r="AF180" i="15" s="1"/>
  <c r="AH180" i="15" s="1"/>
  <c r="AI180" i="15" s="1"/>
  <c r="AD182" i="15"/>
  <c r="AF182" i="15" s="1"/>
  <c r="AH182" i="15" s="1"/>
  <c r="AI182" i="15" s="1"/>
  <c r="AD184" i="15"/>
  <c r="AF184" i="15" s="1"/>
  <c r="AH184" i="15" s="1"/>
  <c r="AI184" i="15" s="1"/>
  <c r="AD186" i="15"/>
  <c r="AF186" i="15" s="1"/>
  <c r="AH186" i="15" s="1"/>
  <c r="AI186" i="15" s="1"/>
  <c r="AD188" i="15"/>
  <c r="AF188" i="15" s="1"/>
  <c r="AH188" i="15" s="1"/>
  <c r="AI188" i="15" s="1"/>
  <c r="AD190" i="15"/>
  <c r="AF190" i="15" s="1"/>
  <c r="AH190" i="15" s="1"/>
  <c r="AI190" i="15" s="1"/>
  <c r="AD192" i="15"/>
  <c r="AF192" i="15" s="1"/>
  <c r="AH192" i="15" s="1"/>
  <c r="AI192" i="15" s="1"/>
  <c r="AD194" i="15"/>
  <c r="AF194" i="15" s="1"/>
  <c r="AH194" i="15" s="1"/>
  <c r="AI194" i="15" s="1"/>
  <c r="AD196" i="15"/>
  <c r="AF196" i="15" s="1"/>
  <c r="AH196" i="15" s="1"/>
  <c r="AI196" i="15" s="1"/>
  <c r="AD198" i="15"/>
  <c r="AF198" i="15" s="1"/>
  <c r="AH198" i="15" s="1"/>
  <c r="AI198" i="15" s="1"/>
  <c r="AD200" i="15"/>
  <c r="AF200" i="15" s="1"/>
  <c r="AH200" i="15" s="1"/>
  <c r="AI200" i="15" s="1"/>
  <c r="AD202" i="15"/>
  <c r="AD204" i="15"/>
  <c r="AF204" i="15" s="1"/>
  <c r="AH204" i="15" s="1"/>
  <c r="AI204" i="15" s="1"/>
  <c r="AD206" i="15"/>
  <c r="AF206" i="15" s="1"/>
  <c r="AH206" i="15" s="1"/>
  <c r="AI206" i="15" s="1"/>
  <c r="AD208" i="15"/>
  <c r="AF208" i="15" s="1"/>
  <c r="AH208" i="15" s="1"/>
  <c r="AI208" i="15" s="1"/>
  <c r="AD210" i="15"/>
  <c r="AF210" i="15" s="1"/>
  <c r="AH210" i="15" s="1"/>
  <c r="AI210" i="15" s="1"/>
  <c r="AD212" i="15"/>
  <c r="AF212" i="15" s="1"/>
  <c r="AH212" i="15" s="1"/>
  <c r="AI212" i="15" s="1"/>
  <c r="AD214" i="15"/>
  <c r="AF214" i="15" s="1"/>
  <c r="AH214" i="15" s="1"/>
  <c r="AI214" i="15" s="1"/>
  <c r="AD216" i="15"/>
  <c r="AF216" i="15" s="1"/>
  <c r="AH216" i="15" s="1"/>
  <c r="AI216" i="15" s="1"/>
  <c r="AD218" i="15"/>
  <c r="AF218" i="15" s="1"/>
  <c r="AH218" i="15" s="1"/>
  <c r="AI218" i="15" s="1"/>
  <c r="AD220" i="15"/>
  <c r="AF220" i="15" s="1"/>
  <c r="AH220" i="15" s="1"/>
  <c r="AI220" i="15" s="1"/>
  <c r="AD222" i="15"/>
  <c r="AF222" i="15" s="1"/>
  <c r="AH222" i="15" s="1"/>
  <c r="AI222" i="15" s="1"/>
  <c r="AD224" i="15"/>
  <c r="AF224" i="15" s="1"/>
  <c r="AH224" i="15" s="1"/>
  <c r="AI224" i="15" s="1"/>
  <c r="AD226" i="15"/>
  <c r="AF226" i="15" s="1"/>
  <c r="AH226" i="15" s="1"/>
  <c r="AI226" i="15" s="1"/>
  <c r="AD228" i="15"/>
  <c r="AF228" i="15" s="1"/>
  <c r="AH228" i="15" s="1"/>
  <c r="AI228" i="15" s="1"/>
  <c r="AD230" i="15"/>
  <c r="AF230" i="15" s="1"/>
  <c r="AH230" i="15" s="1"/>
  <c r="AI230" i="15" s="1"/>
  <c r="AD232" i="15"/>
  <c r="AF232" i="15" s="1"/>
  <c r="AH232" i="15" s="1"/>
  <c r="AI232" i="15" s="1"/>
  <c r="AD234" i="15"/>
  <c r="AF234" i="15" s="1"/>
  <c r="AH234" i="15" s="1"/>
  <c r="AI234" i="15" s="1"/>
  <c r="AD236" i="15"/>
  <c r="AF236" i="15" s="1"/>
  <c r="AH236" i="15" s="1"/>
  <c r="AI236" i="15" s="1"/>
  <c r="AD238" i="15"/>
  <c r="AF238" i="15" s="1"/>
  <c r="AH238" i="15" s="1"/>
  <c r="AI238" i="15" s="1"/>
  <c r="AD240" i="15"/>
  <c r="AF240" i="15" s="1"/>
  <c r="AH240" i="15" s="1"/>
  <c r="AI240" i="15" s="1"/>
  <c r="AD242" i="15"/>
  <c r="AF242" i="15" s="1"/>
  <c r="AH242" i="15" s="1"/>
  <c r="AI242" i="15" s="1"/>
  <c r="AD244" i="15"/>
  <c r="AF244" i="15" s="1"/>
  <c r="AH244" i="15" s="1"/>
  <c r="AI244" i="15" s="1"/>
  <c r="AD246" i="15"/>
  <c r="AF246" i="15" s="1"/>
  <c r="AH246" i="15" s="1"/>
  <c r="AI246" i="15" s="1"/>
  <c r="AD248" i="15"/>
  <c r="AF248" i="15" s="1"/>
  <c r="AH248" i="15" s="1"/>
  <c r="AI248" i="15" s="1"/>
  <c r="AF33" i="15"/>
  <c r="AH33" i="15" s="1"/>
  <c r="AI33" i="15" s="1"/>
  <c r="AF41" i="15"/>
  <c r="AH41" i="15" s="1"/>
  <c r="AI41" i="15" s="1"/>
  <c r="AF61" i="15"/>
  <c r="AH61" i="15" s="1"/>
  <c r="AI61" i="15" s="1"/>
  <c r="AF73" i="15"/>
  <c r="AH73" i="15" s="1"/>
  <c r="AI73" i="15" s="1"/>
  <c r="AF97" i="15"/>
  <c r="AH97" i="15" s="1"/>
  <c r="AI97" i="15" s="1"/>
  <c r="AF105" i="15"/>
  <c r="AH105" i="15" s="1"/>
  <c r="AI105" i="15" s="1"/>
  <c r="AF38" i="15"/>
  <c r="AH38" i="15" s="1"/>
  <c r="AI38" i="15" s="1"/>
  <c r="AF39" i="15"/>
  <c r="AH39" i="15" s="1"/>
  <c r="AI39" i="15" s="1"/>
  <c r="AF59" i="15"/>
  <c r="AH59" i="15" s="1"/>
  <c r="AI59" i="15" s="1"/>
  <c r="AF167" i="15"/>
  <c r="AH167" i="15" s="1"/>
  <c r="AI167" i="15" s="1"/>
  <c r="AF191" i="15"/>
  <c r="AH191" i="15" s="1"/>
  <c r="AI191" i="15" s="1"/>
  <c r="AF223" i="15"/>
  <c r="AH223" i="15" s="1"/>
  <c r="AI223" i="15" s="1"/>
  <c r="AF231" i="15"/>
  <c r="AH231" i="15" s="1"/>
  <c r="AI231" i="15" s="1"/>
  <c r="AF63" i="15"/>
  <c r="AH63" i="15" s="1"/>
  <c r="AI63" i="15" s="1"/>
  <c r="AF69" i="15"/>
  <c r="AH69" i="15" s="1"/>
  <c r="AI69" i="15" s="1"/>
  <c r="AF75" i="15"/>
  <c r="AH75" i="15" s="1"/>
  <c r="AI75" i="15" s="1"/>
  <c r="AF103" i="15"/>
  <c r="AH103" i="15" s="1"/>
  <c r="AI103" i="15" s="1"/>
  <c r="AF113" i="15"/>
  <c r="AH113" i="15" s="1"/>
  <c r="AI113" i="15" s="1"/>
  <c r="AF117" i="15"/>
  <c r="AH117" i="15" s="1"/>
  <c r="AI117" i="15" s="1"/>
  <c r="AF125" i="15"/>
  <c r="AH125" i="15" s="1"/>
  <c r="AI125" i="15" s="1"/>
  <c r="AF127" i="15"/>
  <c r="AH127" i="15" s="1"/>
  <c r="AI127" i="15" s="1"/>
  <c r="AF129" i="15"/>
  <c r="AH129" i="15" s="1"/>
  <c r="AI129" i="15" s="1"/>
  <c r="AF137" i="15"/>
  <c r="AH137" i="15" s="1"/>
  <c r="AI137" i="15" s="1"/>
  <c r="AF161" i="15"/>
  <c r="AH161" i="15" s="1"/>
  <c r="AI161" i="15" s="1"/>
  <c r="AF169" i="15"/>
  <c r="AH169" i="15" s="1"/>
  <c r="AI169" i="15" s="1"/>
  <c r="AF177" i="15"/>
  <c r="AH177" i="15" s="1"/>
  <c r="AI177" i="15" s="1"/>
  <c r="AF189" i="15"/>
  <c r="AH189" i="15" s="1"/>
  <c r="AI189" i="15" s="1"/>
  <c r="AF10" i="15"/>
  <c r="AF201" i="15"/>
  <c r="AH201" i="15" s="1"/>
  <c r="AI201" i="15" s="1"/>
  <c r="AF13" i="15"/>
  <c r="AH13" i="15" s="1"/>
  <c r="AI13" i="15" s="1"/>
  <c r="AF49" i="15"/>
  <c r="AH49" i="15" s="1"/>
  <c r="AI49" i="15" s="1"/>
  <c r="AF225" i="15"/>
  <c r="AH225" i="15" s="1"/>
  <c r="AI225" i="15" s="1"/>
  <c r="AF233" i="15"/>
  <c r="AH233" i="15" s="1"/>
  <c r="AI233" i="15" s="1"/>
  <c r="AF241" i="15"/>
  <c r="AH241" i="15" s="1"/>
  <c r="AI241" i="15" s="1"/>
  <c r="AF140" i="15"/>
  <c r="AH140" i="15" s="1"/>
  <c r="AI140" i="15" s="1"/>
  <c r="AF202" i="15"/>
  <c r="AH202" i="15" s="1"/>
  <c r="AI202" i="15" s="1"/>
  <c r="D278" i="16"/>
  <c r="D277" i="16"/>
  <c r="D276" i="16"/>
  <c r="D275" i="16"/>
  <c r="D274" i="16"/>
  <c r="D273" i="16"/>
  <c r="D272" i="16"/>
  <c r="D271" i="16"/>
  <c r="D270" i="16"/>
  <c r="D269" i="16"/>
  <c r="D264" i="16"/>
  <c r="D263" i="16"/>
  <c r="D262" i="16"/>
  <c r="D261" i="16"/>
  <c r="D260" i="16"/>
  <c r="D259" i="16"/>
  <c r="D258" i="16"/>
  <c r="D257" i="16"/>
  <c r="D256" i="16"/>
  <c r="D255" i="16"/>
  <c r="D250" i="16"/>
  <c r="D249" i="16"/>
  <c r="D248" i="16"/>
  <c r="D247" i="16"/>
  <c r="D246" i="16"/>
  <c r="D245" i="16"/>
  <c r="D244" i="16"/>
  <c r="D243" i="16"/>
  <c r="D242" i="16"/>
  <c r="D241" i="16"/>
  <c r="D236" i="16"/>
  <c r="D235" i="16"/>
  <c r="D234" i="16"/>
  <c r="D233" i="16"/>
  <c r="D232" i="16"/>
  <c r="D231" i="16"/>
  <c r="D230" i="16"/>
  <c r="D229" i="16"/>
  <c r="D228" i="16"/>
  <c r="D227" i="16"/>
  <c r="D222" i="16"/>
  <c r="D221" i="16"/>
  <c r="D220" i="16"/>
  <c r="D219" i="16"/>
  <c r="D218" i="16"/>
  <c r="D217" i="16"/>
  <c r="D216" i="16"/>
  <c r="D215" i="16"/>
  <c r="D214" i="16"/>
  <c r="D213" i="16"/>
  <c r="D208" i="16"/>
  <c r="D207" i="16"/>
  <c r="D206" i="16"/>
  <c r="D205" i="16"/>
  <c r="D204" i="16"/>
  <c r="D203" i="16"/>
  <c r="D202" i="16"/>
  <c r="D201" i="16"/>
  <c r="D200" i="16"/>
  <c r="D199" i="16"/>
  <c r="D194" i="16"/>
  <c r="D193" i="16"/>
  <c r="D192" i="16"/>
  <c r="D191" i="16"/>
  <c r="D190" i="16"/>
  <c r="D189" i="16"/>
  <c r="D188" i="16"/>
  <c r="D187" i="16"/>
  <c r="D186" i="16"/>
  <c r="D185" i="16"/>
  <c r="D180" i="16"/>
  <c r="D179" i="16"/>
  <c r="D178" i="16"/>
  <c r="D177" i="16"/>
  <c r="D176" i="16"/>
  <c r="D175" i="16"/>
  <c r="D174" i="16"/>
  <c r="D173" i="16"/>
  <c r="D172" i="16"/>
  <c r="D171" i="16"/>
  <c r="D166" i="16"/>
  <c r="D165" i="16"/>
  <c r="D164" i="16"/>
  <c r="D163" i="16"/>
  <c r="D162" i="16"/>
  <c r="D161" i="16"/>
  <c r="D160" i="16"/>
  <c r="D159" i="16"/>
  <c r="D158" i="16"/>
  <c r="D157" i="16"/>
  <c r="D152" i="16"/>
  <c r="D151" i="16"/>
  <c r="D150" i="16"/>
  <c r="D149" i="16"/>
  <c r="D148" i="16"/>
  <c r="D147" i="16"/>
  <c r="D146" i="16"/>
  <c r="D145" i="16"/>
  <c r="D144" i="16"/>
  <c r="D143" i="16"/>
  <c r="D138" i="16"/>
  <c r="D137" i="16"/>
  <c r="D136" i="16"/>
  <c r="D135" i="16"/>
  <c r="D134" i="16"/>
  <c r="D133" i="16"/>
  <c r="D132" i="16"/>
  <c r="D131" i="16"/>
  <c r="D130" i="16"/>
  <c r="D129" i="16"/>
  <c r="D124" i="16"/>
  <c r="D123" i="16"/>
  <c r="D122" i="16"/>
  <c r="D121" i="16"/>
  <c r="D120" i="16"/>
  <c r="D119" i="16"/>
  <c r="D118" i="16"/>
  <c r="D117" i="16"/>
  <c r="D116" i="16"/>
  <c r="D115" i="16"/>
  <c r="D110" i="16"/>
  <c r="D109" i="16"/>
  <c r="D108" i="16"/>
  <c r="D107" i="16"/>
  <c r="D106" i="16"/>
  <c r="D105" i="16"/>
  <c r="D104" i="16"/>
  <c r="D103" i="16"/>
  <c r="D102" i="16"/>
  <c r="D101" i="16"/>
  <c r="D96" i="16"/>
  <c r="D95" i="16"/>
  <c r="D94" i="16"/>
  <c r="D93" i="16"/>
  <c r="D92" i="16"/>
  <c r="D91" i="16"/>
  <c r="D90" i="16"/>
  <c r="D89" i="16"/>
  <c r="D88" i="16"/>
  <c r="D87" i="16"/>
  <c r="D82" i="16"/>
  <c r="D81" i="16"/>
  <c r="D80" i="16"/>
  <c r="D79" i="16"/>
  <c r="D78" i="16"/>
  <c r="D77" i="16"/>
  <c r="D76" i="16"/>
  <c r="D75" i="16"/>
  <c r="D74" i="16"/>
  <c r="D73" i="16"/>
  <c r="D68" i="16"/>
  <c r="D67" i="16"/>
  <c r="D66" i="16"/>
  <c r="D65" i="16"/>
  <c r="D64" i="16"/>
  <c r="D63" i="16"/>
  <c r="D62" i="16"/>
  <c r="D61" i="16"/>
  <c r="D60" i="16"/>
  <c r="D59" i="16"/>
  <c r="D54" i="16"/>
  <c r="D53" i="16"/>
  <c r="D52" i="16"/>
  <c r="D51" i="16"/>
  <c r="D50" i="16"/>
  <c r="D49" i="16"/>
  <c r="D48" i="16"/>
  <c r="D47" i="16"/>
  <c r="D46" i="16"/>
  <c r="D45" i="16"/>
  <c r="D40" i="16"/>
  <c r="D39" i="16"/>
  <c r="D38" i="16"/>
  <c r="D37" i="16"/>
  <c r="D36" i="16"/>
  <c r="D35" i="16"/>
  <c r="D34" i="16"/>
  <c r="D33" i="16"/>
  <c r="D32" i="16"/>
  <c r="D31" i="16"/>
  <c r="D26" i="16"/>
  <c r="D25" i="16"/>
  <c r="D24" i="16"/>
  <c r="D23" i="16"/>
  <c r="D22" i="16"/>
  <c r="D21" i="16"/>
  <c r="D20" i="16"/>
  <c r="D19" i="16"/>
  <c r="D18" i="16"/>
  <c r="D17" i="16"/>
  <c r="D12" i="16"/>
  <c r="D11" i="16"/>
  <c r="D10" i="16"/>
  <c r="D9" i="16"/>
  <c r="D7" i="16"/>
  <c r="D6" i="16"/>
  <c r="D5" i="16"/>
  <c r="D4" i="16"/>
  <c r="D3" i="16"/>
  <c r="D8" i="16"/>
  <c r="AC7" i="6"/>
  <c r="X7" i="6"/>
  <c r="S7" i="6"/>
  <c r="N7" i="6"/>
  <c r="H7" i="6"/>
  <c r="AC6" i="6"/>
  <c r="X6" i="6"/>
  <c r="S6" i="6"/>
  <c r="N6" i="6"/>
  <c r="H6" i="6"/>
  <c r="AC5" i="6"/>
  <c r="X5" i="6"/>
  <c r="S5" i="6"/>
  <c r="N5" i="6"/>
  <c r="H5" i="6"/>
  <c r="AC4" i="6"/>
  <c r="X4" i="6"/>
  <c r="S4" i="6"/>
  <c r="N4" i="6"/>
  <c r="H4" i="6"/>
  <c r="AC3" i="6"/>
  <c r="X3" i="6"/>
  <c r="S3" i="6"/>
  <c r="N3" i="6"/>
  <c r="H3" i="6"/>
  <c r="D69" i="16" l="1"/>
  <c r="E69" i="16" s="1"/>
  <c r="I41" i="15" s="1"/>
  <c r="J41" i="15" s="1"/>
  <c r="D125" i="16"/>
  <c r="E125" i="16" s="1"/>
  <c r="I93" i="15" s="1"/>
  <c r="J93" i="15" s="1"/>
  <c r="M93" i="15" s="1"/>
  <c r="N93" i="15" s="1"/>
  <c r="D83" i="16"/>
  <c r="E83" i="16" s="1"/>
  <c r="I54" i="15" s="1"/>
  <c r="J54" i="15" s="1"/>
  <c r="D139" i="16"/>
  <c r="E139" i="16" s="1"/>
  <c r="I106" i="15" s="1"/>
  <c r="J106" i="15" s="1"/>
  <c r="M106" i="15" s="1"/>
  <c r="N106" i="15" s="1"/>
  <c r="D195" i="16"/>
  <c r="E195" i="16" s="1"/>
  <c r="I158" i="15" s="1"/>
  <c r="J158" i="15" s="1"/>
  <c r="M158" i="15" s="1"/>
  <c r="N158" i="15" s="1"/>
  <c r="D251" i="16"/>
  <c r="E251" i="16" s="1"/>
  <c r="I210" i="15" s="1"/>
  <c r="J210" i="15" s="1"/>
  <c r="M210" i="15" s="1"/>
  <c r="N210" i="15" s="1"/>
  <c r="D97" i="16"/>
  <c r="E97" i="16" s="1"/>
  <c r="I67" i="15" s="1"/>
  <c r="J67" i="15" s="1"/>
  <c r="M67" i="15" s="1"/>
  <c r="N67" i="15" s="1"/>
  <c r="D153" i="16"/>
  <c r="E153" i="16" s="1"/>
  <c r="I119" i="15" s="1"/>
  <c r="J119" i="15" s="1"/>
  <c r="M119" i="15" s="1"/>
  <c r="N119" i="15" s="1"/>
  <c r="D209" i="16"/>
  <c r="E209" i="16" s="1"/>
  <c r="I171" i="15" s="1"/>
  <c r="J171" i="15" s="1"/>
  <c r="M171" i="15" s="1"/>
  <c r="N171" i="15" s="1"/>
  <c r="D265" i="16"/>
  <c r="E265" i="16" s="1"/>
  <c r="I223" i="15" s="1"/>
  <c r="J223" i="15" s="1"/>
  <c r="M223" i="15" s="1"/>
  <c r="N223" i="15" s="1"/>
  <c r="D41" i="16"/>
  <c r="E41" i="16" s="1"/>
  <c r="I19" i="15" s="1"/>
  <c r="J19" i="15" s="1"/>
  <c r="D111" i="16"/>
  <c r="E111" i="16" s="1"/>
  <c r="I80" i="15" s="1"/>
  <c r="J80" i="15" s="1"/>
  <c r="M80" i="15" s="1"/>
  <c r="N80" i="15" s="1"/>
  <c r="D167" i="16"/>
  <c r="E167" i="16" s="1"/>
  <c r="I132" i="15" s="1"/>
  <c r="J132" i="15" s="1"/>
  <c r="M132" i="15" s="1"/>
  <c r="N132" i="15" s="1"/>
  <c r="D223" i="16"/>
  <c r="E223" i="16" s="1"/>
  <c r="I184" i="15" s="1"/>
  <c r="J184" i="15" s="1"/>
  <c r="M184" i="15" s="1"/>
  <c r="N184" i="15" s="1"/>
  <c r="D279" i="16"/>
  <c r="E279" i="16" s="1"/>
  <c r="I236" i="15" s="1"/>
  <c r="J236" i="15" s="1"/>
  <c r="M236" i="15" s="1"/>
  <c r="N236" i="15" s="1"/>
  <c r="D55" i="16"/>
  <c r="E55" i="16" s="1"/>
  <c r="I28" i="15" s="1"/>
  <c r="J28" i="15" s="1"/>
  <c r="D27" i="16"/>
  <c r="E27" i="16" s="1"/>
  <c r="I16" i="15" s="1"/>
  <c r="J16" i="15" s="1"/>
  <c r="D237" i="16"/>
  <c r="E237" i="16" s="1"/>
  <c r="I197" i="15" s="1"/>
  <c r="J197" i="15" s="1"/>
  <c r="M197" i="15" s="1"/>
  <c r="D181" i="16"/>
  <c r="E181" i="16" s="1"/>
  <c r="I145" i="15" s="1"/>
  <c r="J145" i="15" s="1"/>
  <c r="M145" i="15" s="1"/>
  <c r="N145" i="15" s="1"/>
  <c r="AJ210" i="15"/>
  <c r="AK210" i="15" s="1"/>
  <c r="AQ210" i="15" s="1"/>
  <c r="AR210" i="15" s="1"/>
  <c r="AS210" i="15" s="1"/>
  <c r="AJ236" i="15"/>
  <c r="AK236" i="15" s="1"/>
  <c r="AQ236" i="15" s="1"/>
  <c r="AR236" i="15" s="1"/>
  <c r="AS236" i="15" s="1"/>
  <c r="AJ184" i="15"/>
  <c r="AK184" i="15" s="1"/>
  <c r="AQ184" i="15" s="1"/>
  <c r="AR184" i="15" s="1"/>
  <c r="AS184" i="15" s="1"/>
  <c r="AJ132" i="15"/>
  <c r="AK132" i="15" s="1"/>
  <c r="AQ132" i="15" s="1"/>
  <c r="AR132" i="15" s="1"/>
  <c r="AS132" i="15" s="1"/>
  <c r="AJ80" i="15"/>
  <c r="AK80" i="15" s="1"/>
  <c r="AQ80" i="15" s="1"/>
  <c r="AR80" i="15" s="1"/>
  <c r="AS80" i="15" s="1"/>
  <c r="AJ28" i="15"/>
  <c r="AK28" i="15" s="1"/>
  <c r="AQ28" i="15" s="1"/>
  <c r="AR28" i="15" s="1"/>
  <c r="AS28" i="15" s="1"/>
  <c r="AJ197" i="15"/>
  <c r="AK197" i="15" s="1"/>
  <c r="AQ197" i="15" s="1"/>
  <c r="AR197" i="15" s="1"/>
  <c r="AS197" i="15" s="1"/>
  <c r="AJ171" i="15"/>
  <c r="AK171" i="15" s="1"/>
  <c r="AQ171" i="15" s="1"/>
  <c r="AR171" i="15" s="1"/>
  <c r="AS171" i="15" s="1"/>
  <c r="AJ119" i="15"/>
  <c r="AK119" i="15" s="1"/>
  <c r="AQ119" i="15" s="1"/>
  <c r="AR119" i="15" s="1"/>
  <c r="AS119" i="15" s="1"/>
  <c r="AJ158" i="15"/>
  <c r="AK158" i="15" s="1"/>
  <c r="AQ158" i="15" s="1"/>
  <c r="AR158" i="15" s="1"/>
  <c r="AS158" i="15" s="1"/>
  <c r="AJ106" i="15"/>
  <c r="AK106" i="15" s="1"/>
  <c r="AQ106" i="15" s="1"/>
  <c r="AR106" i="15" s="1"/>
  <c r="AS106" i="15" s="1"/>
  <c r="AJ54" i="15"/>
  <c r="AK54" i="15" s="1"/>
  <c r="AQ54" i="15" s="1"/>
  <c r="AR54" i="15" s="1"/>
  <c r="AS54" i="15" s="1"/>
  <c r="AJ16" i="15"/>
  <c r="AK16" i="15" s="1"/>
  <c r="AQ16" i="15" s="1"/>
  <c r="AR16" i="15" s="1"/>
  <c r="AS16" i="15" s="1"/>
  <c r="AJ223" i="15"/>
  <c r="AK223" i="15" s="1"/>
  <c r="AQ223" i="15" s="1"/>
  <c r="AR223" i="15" s="1"/>
  <c r="AS223" i="15" s="1"/>
  <c r="AJ145" i="15"/>
  <c r="AK145" i="15" s="1"/>
  <c r="AQ145" i="15" s="1"/>
  <c r="AR145" i="15" s="1"/>
  <c r="AS145" i="15" s="1"/>
  <c r="AJ93" i="15"/>
  <c r="AK93" i="15" s="1"/>
  <c r="AQ93" i="15" s="1"/>
  <c r="AR93" i="15" s="1"/>
  <c r="AS93" i="15" s="1"/>
  <c r="AJ67" i="15"/>
  <c r="AK67" i="15" s="1"/>
  <c r="AQ67" i="15" s="1"/>
  <c r="AR67" i="15" s="1"/>
  <c r="AS67" i="15" s="1"/>
  <c r="AJ41" i="15"/>
  <c r="AK41" i="15" s="1"/>
  <c r="AQ41" i="15" s="1"/>
  <c r="AR41" i="15" s="1"/>
  <c r="AS41" i="15" s="1"/>
  <c r="AJ19" i="15"/>
  <c r="AK19" i="15" s="1"/>
  <c r="AQ19" i="15" s="1"/>
  <c r="AR19" i="15" s="1"/>
  <c r="AS19" i="15" s="1"/>
  <c r="D13" i="16"/>
  <c r="E13" i="16" s="1"/>
  <c r="I10" i="15" s="1"/>
  <c r="AN236" i="15" l="1"/>
  <c r="AO236" i="15" s="1"/>
  <c r="AP236" i="15" s="1"/>
  <c r="AN41" i="15"/>
  <c r="AO41" i="15" s="1"/>
  <c r="M41" i="15"/>
  <c r="AN54" i="15"/>
  <c r="AO54" i="15" s="1"/>
  <c r="M54" i="15"/>
  <c r="AN28" i="15"/>
  <c r="AO28" i="15" s="1"/>
  <c r="M28" i="15"/>
  <c r="AN19" i="15"/>
  <c r="AO19" i="15" s="1"/>
  <c r="M19" i="15"/>
  <c r="AN16" i="15"/>
  <c r="AO16" i="15" s="1"/>
  <c r="M16" i="15"/>
  <c r="AN145" i="15"/>
  <c r="AO145" i="15" s="1"/>
  <c r="AN223" i="15"/>
  <c r="AO223" i="15" s="1"/>
  <c r="AN158" i="15"/>
  <c r="AO158" i="15" s="1"/>
  <c r="AN93" i="15"/>
  <c r="AO93" i="15" s="1"/>
  <c r="AN210" i="15"/>
  <c r="AO210" i="15" s="1"/>
  <c r="AN132" i="15"/>
  <c r="AO132" i="15" s="1"/>
  <c r="AN80" i="15"/>
  <c r="AO80" i="15" s="1"/>
  <c r="AN184" i="15"/>
  <c r="AO184" i="15" s="1"/>
  <c r="AN119" i="15"/>
  <c r="AO119" i="15" s="1"/>
  <c r="AN67" i="15"/>
  <c r="AO67" i="15" s="1"/>
  <c r="AN171" i="15"/>
  <c r="AO171" i="15" s="1"/>
  <c r="AN106" i="15"/>
  <c r="AO106" i="15" s="1"/>
  <c r="N197" i="15"/>
  <c r="AN197" i="15"/>
  <c r="AO197" i="15" s="1"/>
  <c r="J10" i="15"/>
  <c r="M10" i="15" s="1"/>
  <c r="N10" i="15" s="1"/>
  <c r="AT236" i="15" l="1"/>
  <c r="AU236" i="15" s="1"/>
  <c r="AP171" i="15"/>
  <c r="AT171" i="15"/>
  <c r="AU171" i="15" s="1"/>
  <c r="AP80" i="15"/>
  <c r="AT80" i="15"/>
  <c r="AU80" i="15" s="1"/>
  <c r="AP210" i="15"/>
  <c r="AT210" i="15"/>
  <c r="AU210" i="15" s="1"/>
  <c r="AP158" i="15"/>
  <c r="AT158" i="15"/>
  <c r="AU158" i="15" s="1"/>
  <c r="AP145" i="15"/>
  <c r="AT145" i="15"/>
  <c r="AU145" i="15" s="1"/>
  <c r="AP54" i="15"/>
  <c r="AT54" i="15"/>
  <c r="AU54" i="15" s="1"/>
  <c r="AP41" i="15"/>
  <c r="AT41" i="15"/>
  <c r="AU41" i="15" s="1"/>
  <c r="AP119" i="15"/>
  <c r="AT119" i="15"/>
  <c r="AU119" i="15" s="1"/>
  <c r="AP197" i="15"/>
  <c r="AT197" i="15"/>
  <c r="AU197" i="15" s="1"/>
  <c r="AP106" i="15"/>
  <c r="AT106" i="15"/>
  <c r="AU106" i="15" s="1"/>
  <c r="AP67" i="15"/>
  <c r="AT67" i="15"/>
  <c r="AU67" i="15" s="1"/>
  <c r="AP184" i="15"/>
  <c r="AT184" i="15"/>
  <c r="AU184" i="15" s="1"/>
  <c r="AP132" i="15"/>
  <c r="AT132" i="15"/>
  <c r="AU132" i="15" s="1"/>
  <c r="AP93" i="15"/>
  <c r="AT93" i="15"/>
  <c r="AU93" i="15" s="1"/>
  <c r="AP223" i="15"/>
  <c r="AT223" i="15"/>
  <c r="AU223" i="15" s="1"/>
  <c r="AP28" i="15"/>
  <c r="AT28" i="15"/>
  <c r="AU28" i="15" s="1"/>
  <c r="AP16" i="15"/>
  <c r="AT16" i="15"/>
  <c r="AU16" i="15" s="1"/>
  <c r="AP19" i="15"/>
  <c r="AT19" i="15"/>
  <c r="AU19" i="15" s="1"/>
  <c r="AH10" i="15"/>
  <c r="AI10" i="15" s="1"/>
  <c r="AJ10" i="15" s="1"/>
  <c r="AK10" i="15" s="1"/>
  <c r="AN10" i="15" l="1"/>
  <c r="AO10" i="15" s="1"/>
  <c r="AQ10" i="15"/>
  <c r="AR10" i="15" s="1"/>
  <c r="AS10" i="15" s="1"/>
  <c r="AP10" i="15" l="1"/>
  <c r="AT10" i="15"/>
  <c r="AU10" i="15" s="1"/>
  <c r="N28" i="15"/>
  <c r="N54" i="15"/>
  <c r="N19" i="15"/>
  <c r="N41" i="15"/>
  <c r="N1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eamancera</author>
  </authors>
  <commentList>
    <comment ref="D7" authorId="0" shapeId="0" xr:uid="{00000000-0006-0000-0500-000001000000}">
      <text>
        <r>
          <rPr>
            <b/>
            <sz val="9"/>
            <color indexed="81"/>
            <rFont val="Tahoma"/>
            <family val="2"/>
          </rPr>
          <t>eamancera:</t>
        </r>
        <r>
          <rPr>
            <sz val="9"/>
            <color indexed="81"/>
            <rFont val="Tahoma"/>
            <family val="2"/>
          </rPr>
          <t xml:space="preserve">
Una frase que indique el evento que puede afectar el objetivo del proceso</t>
        </r>
      </text>
    </comment>
    <comment ref="E7" authorId="0" shapeId="0" xr:uid="{00000000-0006-0000-0500-000002000000}">
      <text>
        <r>
          <rPr>
            <b/>
            <sz val="9"/>
            <color indexed="81"/>
            <rFont val="Tahoma"/>
            <family val="2"/>
          </rPr>
          <t>Explique el riesgo de manera que cualquier lector lo entienda</t>
        </r>
      </text>
    </comment>
    <comment ref="AE7" authorId="0" shapeId="0" xr:uid="{00000000-0006-0000-0500-000003000000}">
      <text>
        <r>
          <rPr>
            <b/>
            <sz val="9"/>
            <color indexed="81"/>
            <rFont val="Tahoma"/>
            <family val="2"/>
          </rPr>
          <t>eamancera:</t>
        </r>
        <r>
          <rPr>
            <sz val="9"/>
            <color indexed="81"/>
            <rFont val="Tahoma"/>
            <family val="2"/>
          </rPr>
          <t xml:space="preserve">
En un unico parrafo describa las respuestas a las 7 preguntas anteriores. Ejemplo de decreipción de un control: "Cada vez que se va a realizar un pago, el sistema SAP valida que el proveedor al cual se le va a girar el pago no esté reportado en listas restrictivas, comparando el número de identificación tributaria (NIT) o cédula con la información cargada en el aplicativo de las listas de clientes reportados en temas de lavado de activos y financiación del terrorismo. En caso de encontrar coincidencias el sistema no permite realizar el pago. Como evidencia queda la programación interna del aplicativo y el reporte de coincidencia con listas restrictivas."</t>
        </r>
      </text>
    </comment>
    <comment ref="AG7" authorId="0" shapeId="0" xr:uid="{00000000-0006-0000-0500-000004000000}">
      <text>
        <r>
          <rPr>
            <b/>
            <sz val="9"/>
            <color indexed="81"/>
            <rFont val="Tahoma"/>
            <family val="2"/>
          </rPr>
          <t>eamancera:</t>
        </r>
        <r>
          <rPr>
            <sz val="9"/>
            <color indexed="81"/>
            <rFont val="Tahoma"/>
            <family val="2"/>
          </rPr>
          <t xml:space="preserve">
fuerte (el control siempre se ejecuta)
moderado (el control se ejecuta algunas veces)
débil (el control no se ejecuta)</t>
        </r>
      </text>
    </comment>
    <comment ref="I8" authorId="0" shapeId="0" xr:uid="{00000000-0006-0000-0500-00000500000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 ref="D10" authorId="0" shapeId="0" xr:uid="{00000000-0006-0000-0500-000006000000}">
      <text>
        <r>
          <rPr>
            <b/>
            <sz val="9"/>
            <color indexed="81"/>
            <rFont val="Tahoma"/>
            <family val="2"/>
          </rPr>
          <t>Una frase que indique el evento que puede afectar el objetivo del proceso o sus salidas</t>
        </r>
      </text>
    </comment>
    <comment ref="E10" authorId="0" shapeId="0" xr:uid="{00000000-0006-0000-0500-000007000000}">
      <text>
        <r>
          <rPr>
            <b/>
            <sz val="9"/>
            <color indexed="81"/>
            <rFont val="Tahoma"/>
            <family val="2"/>
          </rPr>
          <t>eamancera:</t>
        </r>
        <r>
          <rPr>
            <sz val="9"/>
            <color indexed="81"/>
            <rFont val="Tahoma"/>
            <family val="2"/>
          </rPr>
          <t xml:space="preserve">
Explique el riesgo de manera que cualquier lector lo entienda</t>
        </r>
      </text>
    </comment>
    <comment ref="I10" authorId="0" shapeId="0" xr:uid="{00000000-0006-0000-0500-000008000000}">
      <text>
        <r>
          <rPr>
            <b/>
            <sz val="9"/>
            <color indexed="81"/>
            <rFont val="Tahoma"/>
            <family val="2"/>
          </rPr>
          <t>eamancera:</t>
        </r>
        <r>
          <rPr>
            <sz val="9"/>
            <color indexed="81"/>
            <rFont val="Tahoma"/>
            <family val="2"/>
          </rPr>
          <t xml:space="preserve">
Para asignar la probabilidad vaya a la hoja "Calificación probabilidad" y registre las cafilicaciones para cada riesgo.</t>
        </r>
      </text>
    </comment>
  </commentList>
</comments>
</file>

<file path=xl/sharedStrings.xml><?xml version="1.0" encoding="utf-8"?>
<sst xmlns="http://schemas.openxmlformats.org/spreadsheetml/2006/main" count="1036" uniqueCount="463">
  <si>
    <t>Posibilidad de Ocurrencia</t>
  </si>
  <si>
    <t>Impacto</t>
  </si>
  <si>
    <t>Evaluación</t>
  </si>
  <si>
    <t>Factor de causa</t>
  </si>
  <si>
    <t>Nombre del riesgo</t>
  </si>
  <si>
    <t>Personas</t>
  </si>
  <si>
    <t>Metodo</t>
  </si>
  <si>
    <t>Sistemas de información</t>
  </si>
  <si>
    <t>Infraestructura</t>
  </si>
  <si>
    <t>Información</t>
  </si>
  <si>
    <t>Clase de riesgo</t>
  </si>
  <si>
    <t>Estratégico</t>
  </si>
  <si>
    <t>Imagen</t>
  </si>
  <si>
    <t>Operativo</t>
  </si>
  <si>
    <t>Financiero</t>
  </si>
  <si>
    <t>Cumplimiento</t>
  </si>
  <si>
    <t>Tecnológico</t>
  </si>
  <si>
    <t>Posibilidad de ocurrencia</t>
  </si>
  <si>
    <t>Nivel</t>
  </si>
  <si>
    <t>Descriptor</t>
  </si>
  <si>
    <t>Descripción</t>
  </si>
  <si>
    <t>Frecuencia</t>
  </si>
  <si>
    <t>Improbable</t>
  </si>
  <si>
    <t>Posible</t>
  </si>
  <si>
    <t>Probable</t>
  </si>
  <si>
    <t>Casi seguro</t>
  </si>
  <si>
    <t>El evento puede ocurrir solo en circunstancias excepcionales</t>
  </si>
  <si>
    <t>El evento puede ocurrir en algun momento</t>
  </si>
  <si>
    <t>El evento podría ocurrir en algun momento</t>
  </si>
  <si>
    <t>El evento probablemente ocurrirá en la mayoria de las circunstancias</t>
  </si>
  <si>
    <t>Se esperá que el evento ocurra en la mayoria de las circunstancias</t>
  </si>
  <si>
    <t>Se presentó mas de una vez en el ultimo año</t>
  </si>
  <si>
    <t>Se presentó una vez en el ultimo año</t>
  </si>
  <si>
    <t>Se presentó una vez en los ultimos dos años</t>
  </si>
  <si>
    <t>Se presentó una vez en los ultimos tres años</t>
  </si>
  <si>
    <t>Se presentó una vez en los ultimos cinco años</t>
  </si>
  <si>
    <t>Insignificante</t>
  </si>
  <si>
    <t>Menor</t>
  </si>
  <si>
    <t>Moderado</t>
  </si>
  <si>
    <t>Mayor</t>
  </si>
  <si>
    <t>Catastrofico</t>
  </si>
  <si>
    <t>Impacto de credibilidad o imagen</t>
  </si>
  <si>
    <t>Si el evento se presentara se afectaría la información de una persona</t>
  </si>
  <si>
    <t>Si el evento se presentara se afectaría la información de un grupo de personas</t>
  </si>
  <si>
    <t>Si el evento se presentara se afectaría la información de todo un proceso</t>
  </si>
  <si>
    <t>Si el evento se presentara se afectaría la información institucional</t>
  </si>
  <si>
    <t>Si el evento se presentara se afectaría la información estrategica de la entidad</t>
  </si>
  <si>
    <t>Si el evento se presentara se afectaría la imagen institucional a nivel nacional</t>
  </si>
  <si>
    <t>Si el evento se presentara se afectaría la imagen institucional en un grupo de ciudadanos</t>
  </si>
  <si>
    <t>Si el evento se presentara se afectaría la imagen institucional a nivel departamental (dos o más municipios)</t>
  </si>
  <si>
    <t>Si el evento se presentara se afectaría la imagen institucional a nivel local (un municipio)</t>
  </si>
  <si>
    <t>Si el evento se presentara se afectaría la imagen institucional en un ciudadano</t>
  </si>
  <si>
    <t>Impacto legal</t>
  </si>
  <si>
    <t>Si el evento se presentara la gobernación tendria que pagar multas</t>
  </si>
  <si>
    <t>Si el evento se presentara la gobernación recibiria demandas</t>
  </si>
  <si>
    <t>Si el evento se presentara habrian investigaciones disciplinarias</t>
  </si>
  <si>
    <t>Si el evento se presentara habrian investigaciones fiscales</t>
  </si>
  <si>
    <t>Si el evento se presentara habria intervención o sanción</t>
  </si>
  <si>
    <t>Impacto operativo</t>
  </si>
  <si>
    <t>Si el evento se presentara habria paro total del proceso</t>
  </si>
  <si>
    <t>Si el evento se presentara habria intermitencia en el servicio</t>
  </si>
  <si>
    <t>Si el evento se presentara habria retraso en las actividades</t>
  </si>
  <si>
    <t>1-Insignificante</t>
  </si>
  <si>
    <t>2-Menor</t>
  </si>
  <si>
    <t>3-Moderado</t>
  </si>
  <si>
    <t>4-Mayor</t>
  </si>
  <si>
    <t>5-Catastrofico</t>
  </si>
  <si>
    <t>1-Raro</t>
  </si>
  <si>
    <t>2-Improbable</t>
  </si>
  <si>
    <t>3-Posible</t>
  </si>
  <si>
    <t>4-Probable</t>
  </si>
  <si>
    <t>5-Casi seguro</t>
  </si>
  <si>
    <t>Impacto en la confidencialidad de la informacion</t>
  </si>
  <si>
    <t>1-RARO</t>
  </si>
  <si>
    <t>2-IMPROBABLE</t>
  </si>
  <si>
    <t>3-POSIBLE</t>
  </si>
  <si>
    <t>4-PROBABLE</t>
  </si>
  <si>
    <t>5-CASI SEGURO</t>
  </si>
  <si>
    <t>1-INSIGNIFICANTE</t>
  </si>
  <si>
    <t>2-MENOR</t>
  </si>
  <si>
    <t>3-MODERADO</t>
  </si>
  <si>
    <t>4-MAYOR</t>
  </si>
  <si>
    <t>5-CATASTRÓFICO</t>
  </si>
  <si>
    <t>evaluación</t>
  </si>
  <si>
    <t>Tipos de impacto</t>
  </si>
  <si>
    <t>Confidencialidad de la información</t>
  </si>
  <si>
    <t>Credibilidad o imagen</t>
  </si>
  <si>
    <t>Legal</t>
  </si>
  <si>
    <t xml:space="preserve">Tipo de control </t>
  </si>
  <si>
    <t>Preventivo</t>
  </si>
  <si>
    <t>Correctivo</t>
  </si>
  <si>
    <t>Si</t>
  </si>
  <si>
    <t>No</t>
  </si>
  <si>
    <t>IDENTIFICACIÓN DE RIESGOS</t>
  </si>
  <si>
    <t>Clases de riesgo</t>
  </si>
  <si>
    <t xml:space="preserve">Asociado con el funcionamiento de la entidad, operatividad de los sistemas de información y la articulación entre dependencias. </t>
  </si>
  <si>
    <t>Asociado al manejo de los recursos, presupuestos, elaboración de estados financieros, los pagos, los excedentes y el manejo sobre los bienes.</t>
  </si>
  <si>
    <t>Asociado con la capacidad tecnológica para satisfacer las necesidades y el cumplimiento de la misión de la gobernación.</t>
  </si>
  <si>
    <t>Calificación del control</t>
  </si>
  <si>
    <t>Recursos Financieros</t>
  </si>
  <si>
    <t>Recursos Físicos</t>
  </si>
  <si>
    <t>El evento puede ocurrir en algún momento</t>
  </si>
  <si>
    <t>Catastrófico</t>
  </si>
  <si>
    <t>1-Baja</t>
  </si>
  <si>
    <t>2-Baja</t>
  </si>
  <si>
    <t>3-Moderada</t>
  </si>
  <si>
    <t>4-Alta</t>
  </si>
  <si>
    <t>5-Alta</t>
  </si>
  <si>
    <t>4-Baja</t>
  </si>
  <si>
    <t>6-Moderada</t>
  </si>
  <si>
    <t>8-Alta</t>
  </si>
  <si>
    <t>10-Extrema</t>
  </si>
  <si>
    <t>3-Baja</t>
  </si>
  <si>
    <t>9-Alta</t>
  </si>
  <si>
    <t>12-Extrema</t>
  </si>
  <si>
    <t>15-Extrema</t>
  </si>
  <si>
    <t>4-Moderada</t>
  </si>
  <si>
    <t>12-Alta</t>
  </si>
  <si>
    <t>16-Extrema</t>
  </si>
  <si>
    <t>20-Extrema</t>
  </si>
  <si>
    <t>10-Alta</t>
  </si>
  <si>
    <t>25-Extrema</t>
  </si>
  <si>
    <t>Factibilidad</t>
  </si>
  <si>
    <t>Corrupción</t>
  </si>
  <si>
    <t>5-MODERADO</t>
  </si>
  <si>
    <t>10-MAYOR</t>
  </si>
  <si>
    <t>20-CATASTRÓFICO</t>
  </si>
  <si>
    <t>60-Extrema</t>
  </si>
  <si>
    <t>80-Extrema</t>
  </si>
  <si>
    <t>100-Extrema</t>
  </si>
  <si>
    <t>Calificación
Impacto</t>
  </si>
  <si>
    <t>Detectivo</t>
  </si>
  <si>
    <t>No hay control</t>
  </si>
  <si>
    <t xml:space="preserve"> </t>
  </si>
  <si>
    <t>5-Moderado</t>
  </si>
  <si>
    <t>10-Mayor</t>
  </si>
  <si>
    <t>20-Catastrófico</t>
  </si>
  <si>
    <t>Riesgo Inherente</t>
  </si>
  <si>
    <t>Riesgo Residual</t>
  </si>
  <si>
    <t>Zona de Riesgo</t>
  </si>
  <si>
    <t>Matriz calificación riesgos de Gestión</t>
  </si>
  <si>
    <t>Medición del impacto Riesgo de Corrupción</t>
  </si>
  <si>
    <t>Respuestas</t>
  </si>
  <si>
    <t>Proceso</t>
  </si>
  <si>
    <t>Causas (Debido a ...)</t>
  </si>
  <si>
    <t>Consecuencias (lo que genera ...)</t>
  </si>
  <si>
    <t>Descripción del riesgo (Puede suceder que ...)</t>
  </si>
  <si>
    <t>Responsable</t>
  </si>
  <si>
    <t>Fecha</t>
  </si>
  <si>
    <t>GESTIÓN DE LA MEJORA CONTINUA</t>
  </si>
  <si>
    <t>Código: E - GMC - FR - 001</t>
  </si>
  <si>
    <t>Probabilidad</t>
  </si>
  <si>
    <t>#</t>
  </si>
  <si>
    <t>Rara vez</t>
  </si>
  <si>
    <t>El evento puede ocurrir solo en circunstancias excepcionales (poco comunes o anormales).</t>
  </si>
  <si>
    <t>No se ha presentado en los últimos 5 años.</t>
  </si>
  <si>
    <t>Al menos 1 vez en los últimos 5 años.</t>
  </si>
  <si>
    <t>Nombre</t>
  </si>
  <si>
    <t>Valor</t>
  </si>
  <si>
    <t>Calificación de probabilidad</t>
  </si>
  <si>
    <t>Riesgo</t>
  </si>
  <si>
    <t>Promedio</t>
  </si>
  <si>
    <t>1-Rara vez</t>
  </si>
  <si>
    <t>5-Extrema</t>
  </si>
  <si>
    <t>Responder afirmativamente de UNA a CINCO pregunta(s) genera un impacto moderado</t>
  </si>
  <si>
    <t>Responder afirmativamente de SEIS a ONCE preguntas genera un impacto mayor</t>
  </si>
  <si>
    <t>Responder afirmativamente de DOCE a DIECINUEVE preguntas genera un impacto catastrófico.</t>
  </si>
  <si>
    <t>Genera consecuencias desastrosas para la entidad</t>
  </si>
  <si>
    <t>Genera altas consecuencias sobre la entidad</t>
  </si>
  <si>
    <t>Genera medianas consecuencias sobre la entidad</t>
  </si>
  <si>
    <t>40-Extrema</t>
  </si>
  <si>
    <t>5-Moderada</t>
  </si>
  <si>
    <t>10-Moderada</t>
  </si>
  <si>
    <t>20-Alta</t>
  </si>
  <si>
    <t>15-Alta</t>
  </si>
  <si>
    <t>30-Extrema</t>
  </si>
  <si>
    <t>50-Extrema</t>
  </si>
  <si>
    <t>Asignado</t>
  </si>
  <si>
    <t>No asignado</t>
  </si>
  <si>
    <t>Adecuado</t>
  </si>
  <si>
    <t>Inadecuado</t>
  </si>
  <si>
    <t>Oportuna</t>
  </si>
  <si>
    <t>Inoportuna</t>
  </si>
  <si>
    <t>Prevenir</t>
  </si>
  <si>
    <t>Detectar</t>
  </si>
  <si>
    <t>No es un control</t>
  </si>
  <si>
    <t>Confiable</t>
  </si>
  <si>
    <t>No confiable</t>
  </si>
  <si>
    <t xml:space="preserve">Se investigan y resuelven oportunamente </t>
  </si>
  <si>
    <t>Completa</t>
  </si>
  <si>
    <t>Incompleta</t>
  </si>
  <si>
    <t>No existe</t>
  </si>
  <si>
    <t>Diseño de control</t>
  </si>
  <si>
    <t>Ejecución del control</t>
  </si>
  <si>
    <t>Fuerte</t>
  </si>
  <si>
    <t>Débil</t>
  </si>
  <si>
    <t>Solidez de cada control</t>
  </si>
  <si>
    <t>Solidez del conjunto de controles</t>
  </si>
  <si>
    <t>Tratamiento del riesgo</t>
  </si>
  <si>
    <t>Actividades de control</t>
  </si>
  <si>
    <t>Evidencia</t>
  </si>
  <si>
    <t>Control</t>
  </si>
  <si>
    <t>Descripción del diseño del control</t>
  </si>
  <si>
    <t>Más de 1 vez al año</t>
  </si>
  <si>
    <t>Al menos 1 vez en el último año.</t>
  </si>
  <si>
    <t>Al menos 1 vez en los últimos 2 años.</t>
  </si>
  <si>
    <t>Se espera que el evento ocurra en la mayoría de las circunstancias.</t>
  </si>
  <si>
    <t>Es viable que el evento ocurra en la mayoría de las circunstancias.</t>
  </si>
  <si>
    <t>El evento podrá ocurrir en algún momento.</t>
  </si>
  <si>
    <t>Posibilidad de ocurrencia de eventos que afecten los objetivos estratégicos de la organización pública y por tanto impactan toda la entidad.</t>
  </si>
  <si>
    <t>Posibilidad de ocurrencia de un evento que afecte la imagen, buen nombre o reputación de una organización ante sus clientes y partes interesadas.</t>
  </si>
  <si>
    <t>Tipo de Riesgo</t>
  </si>
  <si>
    <t>(CONSECUENCIAS) CUANTITATIVO</t>
  </si>
  <si>
    <t xml:space="preserve"> (CONSECUENCIAS) CUALITATIVO</t>
  </si>
  <si>
    <t>Impacto que afecte la ejecución presupuestal en un valor ≥50%.</t>
  </si>
  <si>
    <t>Pérdida de cobertura en la prestación de los servicios de la entidad ≥50%.</t>
  </si>
  <si>
    <t>Pago de indemnizaciones a terceros por acciones legales que pueden afectar el presupuesto total de la entidad en un valor ≥50%.</t>
  </si>
  <si>
    <t>Pago de sanciones económicas por incumplimiento en la normatividad aplicable ante un ente regulador, las cuales afectan en un valor ≥50% del presupuesto general de la entidad.</t>
  </si>
  <si>
    <t>Interrupción de las operaciones de la entidad por más de cinco (5) días</t>
  </si>
  <si>
    <t>Intervención por parte de un ente de control u otro ente regulador.</t>
  </si>
  <si>
    <t>Pérdida de información crítica para la entidad que no se puede recuperar.</t>
  </si>
  <si>
    <t>Incumplimiento en las metas y objetivos institucionales afectando de forma grave la ejecución presupuestal.</t>
  </si>
  <si>
    <t>Imagen institucional afectada en el orden nacional o regional por actos o hechos de corrupción comprobados.</t>
  </si>
  <si>
    <t>Pago de sanciones económicas por incumplimiento en la normatividad aplicable ante un ente regulador, las cuales afectan en un valor ≥20% del presupuesto general de la entidad.</t>
  </si>
  <si>
    <t>Pago de indemnizaciones a terceros por acciones legales que pueden afectar el presupuesto total de la entidad en un valor ≥20%.</t>
  </si>
  <si>
    <t>Pérdida de cobertura en la prestación de los servicios de la entidad ≥20%.</t>
  </si>
  <si>
    <t>Impacto que afecte la ejecución presupuestal en un valor ≥20%.</t>
  </si>
  <si>
    <t>Interrupción de las operaciones de la entidad por más de dos (2) días.</t>
  </si>
  <si>
    <t>Pérdida de información crítica que puede ser recuperada de forma parcial o incompleta.</t>
  </si>
  <si>
    <t>Sanción por parte del ente de control u otro ente regulador</t>
  </si>
  <si>
    <t>Incumplimiento en las metas y objetivos institucionales afectando el cumplimiento en las metas de gobierno.</t>
  </si>
  <si>
    <t>Imagen institucional afectada en el orden nacional o regional por incumplimientos en la prestación del servicio a los usuarios o ciudadanos.</t>
  </si>
  <si>
    <t>Impacto que afecte la ejecución presupuestal en un valor ≥5%.</t>
  </si>
  <si>
    <t>Pérdida de cobertura en la prestación de los servicios de la entidad ≥10%.</t>
  </si>
  <si>
    <t>Pago de indemnizaciones a terceros por acciones legales que pueden afectar el presupuesto total de la entidad en un valor ≥5%</t>
  </si>
  <si>
    <t>Pago de sanciones económicas por incumplimiento en la normatividad aplicable ante un ente regulador, las cuales afectan en un valor ≥5% del presupuesto general de la entidad.</t>
  </si>
  <si>
    <t>Interrupción de las operaciones de la entidad por un (1) día.</t>
  </si>
  <si>
    <t>Reclamaciones o quejas de los usuarios que podrían implicar una denuncia ante los entes reguladores o una demanda de largo alcance para la entidad.</t>
  </si>
  <si>
    <t>Inoportunidad en la información, ocasionando retrasos en la atención a los usuarios.</t>
  </si>
  <si>
    <t>Reproceso de actividades y aumento de carga operativa.</t>
  </si>
  <si>
    <t>Imagen institucional afectada en el orden nacional o regional por retrasos en la prestación del servicio a los usuarios o ciudadanos.</t>
  </si>
  <si>
    <t>Investigaciones penales, fiscales o disciplinarias.</t>
  </si>
  <si>
    <t>Impacto que afecte la ejecución presupuestal en un valor ≥1%.</t>
  </si>
  <si>
    <t>Pérdida de cobertura en la prestación de los servicios de la entidad ≥5%.</t>
  </si>
  <si>
    <t>Pago de indemnizaciones a terceros por acciones legales que pueden afectar el presupuesto total de la entidad en un valor ≥1%.</t>
  </si>
  <si>
    <t>Pago de sanciones económicas por incumplimiento en la normatividad aplicable ante un ente regulador, las cuales afectan en un valor ≥1% del presupuesto general de la entidad.</t>
  </si>
  <si>
    <t>Interrupción de las operaciones de la entidad por algunas horas.</t>
  </si>
  <si>
    <t>Reclamaciones o quejas de los usuarios, que implican investigaciones internas disciplinarias.</t>
  </si>
  <si>
    <t>Imagen institucional afectada localmente por retrasos en la prestación del servicio a los usuarios o ciudadanos.</t>
  </si>
  <si>
    <t>Impacto que afecte la ejecución presupuestal en un valor ≥0,5%.</t>
  </si>
  <si>
    <t>Pérdida de cobertura en la prestación de los servicios de la entidad ≥1%.</t>
  </si>
  <si>
    <t>Pago de indemnizaciones a terceros por acciones legales que pueden afectar el presupuesto total de la entidad en un valor ≥0,5%.</t>
  </si>
  <si>
    <t>Pago de sanciones económicas por incumplimiento en la normatividad aplicable ante un ente regulador, las cuales afectan en un valor ≥0,5% del presupuesto general de la entidad.</t>
  </si>
  <si>
    <t>No hay interrupción de las operaciones de la entidad.</t>
  </si>
  <si>
    <t>No se generan sanciones económicas o administrativas.</t>
  </si>
  <si>
    <t>No se afecta la imagen institucional de forma significativa.</t>
  </si>
  <si>
    <t>¿Los controles ayudan a disminuir la probabilidad?</t>
  </si>
  <si>
    <t>Directamente</t>
  </si>
  <si>
    <t>Indirectamente</t>
  </si>
  <si>
    <t>No disminuye</t>
  </si>
  <si>
    <t>¿Los controles ayudan a disminuir el 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</si>
  <si>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</si>
  <si>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</si>
  <si>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</si>
  <si>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</si>
  <si>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</si>
  <si>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</si>
  <si>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</si>
  <si>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Posibilidad de ocurrencia de eventos que afecten la
situación jurídica o contractual de la organización debido a su incumplimiento o desacato a la normatividad legal y las obligaciones contractuales.</t>
  </si>
  <si>
    <t>No se investigan o se resuelven inoportunamente</t>
  </si>
  <si>
    <t>Indicadores del riesgo</t>
  </si>
  <si>
    <t xml:space="preserve">  </t>
  </si>
  <si>
    <t xml:space="preserve">Amenazas </t>
  </si>
  <si>
    <t xml:space="preserve">Oportunidades </t>
  </si>
  <si>
    <t xml:space="preserve">Tecnológicos </t>
  </si>
  <si>
    <t xml:space="preserve">Debilidades </t>
  </si>
  <si>
    <t xml:space="preserve">Fortalezas </t>
  </si>
  <si>
    <t>Personal</t>
  </si>
  <si>
    <t>Otros</t>
  </si>
  <si>
    <t>Activos de seguridad de los procesos</t>
  </si>
  <si>
    <t>Comunicación entre los procesos</t>
  </si>
  <si>
    <t>Responsables del Proceso</t>
  </si>
  <si>
    <t>Procedimientos Asociados</t>
  </si>
  <si>
    <t>Transversalidad</t>
  </si>
  <si>
    <t xml:space="preserve">Interacciones con otros procesos </t>
  </si>
  <si>
    <t>Diseño del Proceso</t>
  </si>
  <si>
    <t>Contexto del Proceso</t>
  </si>
  <si>
    <t>Comunicación Interna</t>
  </si>
  <si>
    <t>Estratégicos</t>
  </si>
  <si>
    <t xml:space="preserve">Tecnológia </t>
  </si>
  <si>
    <t>Procesos</t>
  </si>
  <si>
    <t>Financieros</t>
  </si>
  <si>
    <t>Contexto Interno</t>
  </si>
  <si>
    <t>Legales y reglamentarios</t>
  </si>
  <si>
    <t>Ambientales</t>
  </si>
  <si>
    <t>Sociales  y culturales</t>
  </si>
  <si>
    <t>Económicos y Financieros</t>
  </si>
  <si>
    <t>Político</t>
  </si>
  <si>
    <t xml:space="preserve">Contexto Externo </t>
  </si>
  <si>
    <t>Fecha de aprobación:  18/02/2020</t>
  </si>
  <si>
    <t>Versión: 07</t>
  </si>
  <si>
    <t xml:space="preserve">Factores del Contexto </t>
  </si>
  <si>
    <t>N</t>
  </si>
  <si>
    <t>Consecuencias</t>
  </si>
  <si>
    <t>Riesgos</t>
  </si>
  <si>
    <t>Descripción Causa</t>
  </si>
  <si>
    <t>Identificación de riesgos</t>
  </si>
  <si>
    <t>1. Exposición a virus (Coronavirus) del personal de la OCI</t>
  </si>
  <si>
    <t>1. Cambio de la normatividad del MIPG.
2. Cambio del Contralor de Cundinamarca</t>
  </si>
  <si>
    <t>1. Pocos profesionales en el mercado laboral con concocimientos especializados en Control Interno.
2. Constantes paros, protestas y dificultades  de movilidad entrando a Bogotá y al interior de la misma</t>
  </si>
  <si>
    <t>1. Cambio de normatividad relacionada con MIPG
2. Falta de claridad de la normatividad para el proceso de empalme.
3. Cambio del estatuto presupuestal</t>
  </si>
  <si>
    <t>Causa</t>
  </si>
  <si>
    <t>Act y o mod de SIGEP</t>
  </si>
  <si>
    <t>cam plataforma CIC SCHIP</t>
  </si>
  <si>
    <t xml:space="preserve">Marchas y protesta </t>
  </si>
  <si>
    <t>Exp a coronavirus</t>
  </si>
  <si>
    <t>Cambios de la normatividad del MIPG</t>
  </si>
  <si>
    <t>No claridad normativa proceso empalme</t>
  </si>
  <si>
    <t>Cambio de contralor de Cundinamarca</t>
  </si>
  <si>
    <t xml:space="preserve">Cambio estatuto presupuestal </t>
  </si>
  <si>
    <t>1. Disponibilidad de equipos audiovisuales para desarrollo de actividades de la oficina.
2. Disponibilidad de equipos de computo</t>
  </si>
  <si>
    <t>1. Interés del Gobierno Nacional a los temas relacionados con MIPG y Control Interno</t>
  </si>
  <si>
    <t xml:space="preserve">1. Disponibilidad de plataformas y cursos virtuales, de entidades del orden nacional, en temas relacionados con MIPG y control interno </t>
  </si>
  <si>
    <t>1. Oferta de seminarios y talleres por parte del DAFP en temas de MIPG y Control Interno
2. Oferta de cursos y servicios del IIA para fortalecimiento de las labores de control interno</t>
  </si>
  <si>
    <t>1. Ausencia de recursos financieros para operación del proceso</t>
  </si>
  <si>
    <t>1. Deficiencias en la deficición de los plazos de las actividades de evaluación y seguimiento según las necesidades de las partes interesadas
2. Insuficiencia en la documentación del proceso para algunas de las salidas</t>
  </si>
  <si>
    <t>1. Ausencia de definición de los activos de seguridad digital</t>
  </si>
  <si>
    <t>1. Baja disponibilidad de personal para el desarrollo de actividades de control interno.
2. Poca capacitación en temas de control interno
3. Baja disponibilidad de tiempo, de los funcionarios que desarrollan el proceso, para socializar los cambios que se dan en el mismo</t>
  </si>
  <si>
    <t>1. Baja disponibilidad de los integrantes del equipo de mejoramiento para hacer ajustes al proceso</t>
  </si>
  <si>
    <t>1. Ausencia de un plan estratégico para el proceso</t>
  </si>
  <si>
    <t>1. Baja efectividad de la comunicación de la oficina de control interno con algunas dependencias</t>
  </si>
  <si>
    <t>1. Disponibilidad de canales internos de comunicación</t>
  </si>
  <si>
    <t>1. Diseño del proceso en función de los roles de la oficina de control interno</t>
  </si>
  <si>
    <t>1. Ausencia de políticas y directrices de seguridad de la información.
2. Insuficiencia de herramientas tecnológicas para el manejo de la información del proceso.
3. Restricciones para almacenar y manipular  la información en el servidor asignado a la OCI.
4. Desconocimiento del uso de la herramienta ISOLUCION por parte de los funcionarios de la OCI.
5. Deficiencias en la administración de los datos al interior que genera el proceso</t>
  </si>
  <si>
    <t>1. Baja recepción de los mensajes emitidos por el proceso de Evaluación y Seguimiento en otros procesos
2. Desconocimiento del objetivo, productos y servicios del proceso de evaluación y seguimiento por parte de algunos de los procesos del SIGC</t>
  </si>
  <si>
    <t>3. Baja disponibilidad de tiempo, de los funcionarios que desarrollan el proceso, para socializar los cambios que se dan en el mismo</t>
  </si>
  <si>
    <t>2. Poca capacitación en temas de control interno</t>
  </si>
  <si>
    <t>1. Baja disponibilidad de personal para el desarrollo de actividades de control interno.</t>
  </si>
  <si>
    <t>1. Ausencia de políticas y directrices de seguridad de la información.</t>
  </si>
  <si>
    <t>2. Insuficiencia de herramientas tecnológicas para el manejo de la información del proceso.</t>
  </si>
  <si>
    <t>3. Restricciones para almacenar y manipular  la información en el servidor asignado a la OCI.</t>
  </si>
  <si>
    <t>4. Desconocimiento del uso de la herramienta ISOLUCION por parte de los funcionarios de la OCI.</t>
  </si>
  <si>
    <t>5. Deficiencias en la administración de los datos al interior que genera el proceso</t>
  </si>
  <si>
    <t>2. Falta de interés en los resultados de evaluación independiente por parte de algunos procesos</t>
  </si>
  <si>
    <t>3. Dependencia del proceso de Evaluación y Seguimiento del proceso de gestión de recursos físicos para asignación de recursos financieros</t>
  </si>
  <si>
    <t>2. Insuficiencia en la documentación del proceso para algunas de las salidas</t>
  </si>
  <si>
    <t>2. Desconocimiento del objetivo, productos y servicios del proceso de evaluación y seguimiento por parte de algunos de los procesos del SIGC</t>
  </si>
  <si>
    <t>1. Baja recepción de los mensajes emitidos por el proceso de Evaluación y Seguimiento en otros procesos</t>
  </si>
  <si>
    <t>PRIORIZACIÓN DE FACTORES (Externos)</t>
  </si>
  <si>
    <t>PRIORIZACIÓN DE FACTORES (Internos)</t>
  </si>
  <si>
    <t>1. Deficiencias en la definición de los plazos de las actividades de evaluación y seguimiento según las necesidades de las partes interesadas</t>
  </si>
  <si>
    <t>Jairo</t>
  </si>
  <si>
    <t>Fanny</t>
  </si>
  <si>
    <t>Camila</t>
  </si>
  <si>
    <t>Jefe</t>
  </si>
  <si>
    <t>Incumplimiento de las tareas asignadas</t>
  </si>
  <si>
    <t>Generación de Informes inadecuados o erróneos</t>
  </si>
  <si>
    <t>Pérdida de confianza en las evaluaciones que entrega el proceso</t>
  </si>
  <si>
    <t>Pérdida de imágen de la oficina de control interno</t>
  </si>
  <si>
    <t>Decisiones de la alta dirección que no fortalecen el Sistema de Control Interno</t>
  </si>
  <si>
    <t>Asesorías que no generan valor a los procesos o a las dependencias</t>
  </si>
  <si>
    <t>Desconocimiento de las directrices impartidas por la líder del proceso para orientar las evaluaciones y asesorías que hace el proceso</t>
  </si>
  <si>
    <t>Información de evaluación del SCI desarticulada</t>
  </si>
  <si>
    <t>Inadecuadas metodologías del proceso de evaluación y seguimiento</t>
  </si>
  <si>
    <t>Baja eficacia y efectividad del sistema de control Interno del Nivel Central</t>
  </si>
  <si>
    <t>Reducción en la eficacia de la evaluación del sistema de control interno</t>
  </si>
  <si>
    <t>Inoportunidad en las evaluaciones realizadas por el proceso</t>
  </si>
  <si>
    <t>No se puede hacer una evaluación profunda del los componentes sistema de control interno</t>
  </si>
  <si>
    <t>No se tiene un historial preciso de los resultados de evaluación del sistema de control interno</t>
  </si>
  <si>
    <t>Evaluación y Seguimiento</t>
  </si>
  <si>
    <t>- Pérdida de imágen de la oficina de control interno
- Decisiones de la alta dirección que no fortalecen el Sistema de control interno</t>
  </si>
  <si>
    <t>Realización de analisis en los informes  que no tengan o no se ajustan a los criterios de evaluación</t>
  </si>
  <si>
    <t>Puede suceder que la alta dirección pierda confianza en los informes de evaluación que entrega el proceso de Evaluación y Seguimiento debido al incumplimiento de las actividades, generación de informes inadecuados o con errores y análisis que no tengan o no se ajustan a criterios de evaluación</t>
  </si>
  <si>
    <t xml:space="preserve">- Baja eficacia y efectividad del sistema de control Interno del Nivel Central
- Pérdida de imágen de la oficina de control interno
</t>
  </si>
  <si>
    <t>- Decisiones de la alta dirección que no fortalecen el Sistema de Control Interno
- Pérdida de imágen de la oficina de control interno</t>
  </si>
  <si>
    <t>Puede suceder que las asesorías que se brindan no generen valor para los procesos o dependencias debido a desconocimiento de las directrices de líder del proceso, que se tenga información desarticulada por parte de los asesores y por inadecuadas metodologías en el proceso</t>
  </si>
  <si>
    <t>Puede suceder que se presente reducción en la eficacia de la evaluación del sistema de control interno (no lograr el objetivo de la evaluación) debido a la inoportunidad en las evaluciones, poca profundidad en las evaluaciones realizadas, falta de información histórica de la evaluación del sistema de control interno y a inadecuadas metodologías en el proceso</t>
  </si>
  <si>
    <t>Jairo Sánchez</t>
  </si>
  <si>
    <t>Fanny Sabogal</t>
  </si>
  <si>
    <t>Jacqueline Fernandez</t>
  </si>
  <si>
    <t>Martha Gallego</t>
  </si>
  <si>
    <t>Camila Ávila</t>
  </si>
  <si>
    <t>Yoana Aguirre</t>
  </si>
  <si>
    <t>1. Dificultades en el acceso a Sistemas de Información para el reporte FURAG II
2. Actualización de la plataforma SIGEP
3. Barreras para acceder a las publicaciones del DAFP por fallas en la página web.
4. Falta de acceso a la información de la rendición de la cuenta de las Secretarías en el SIA.
6. Cambios en la plataforma de trámites -SUIT-
7. Cambios en la plataforma SCHIP presentación del informe de Control Interno Contable</t>
  </si>
  <si>
    <t>1. Ausencia de información por parte de otros procesos para realizar las actividades de evaluación.</t>
  </si>
  <si>
    <t>1. Ausencia de información por parte de otros procesos para realizar las actividades de evaluación.
2. Falta de interés en los resultados de evaluación independiente por parte de algunos procesos
3. Dependencia del proceso de Evaluación y Seguimiento del proceso de gestión de recursos físicos para asignación de recursos financieros</t>
  </si>
  <si>
    <t>Seguimiento al plan de acción del proceso</t>
  </si>
  <si>
    <t>Revisión de informes previo a su envio</t>
  </si>
  <si>
    <t>Emisión de directrices para realizar los informes</t>
  </si>
  <si>
    <t>Modificaciones al plan de acción</t>
  </si>
  <si>
    <t>Elaboración de la matriz de planeación de auditorías</t>
  </si>
  <si>
    <t>Verificación del cumplimiento de matriz de planeación de auditoría</t>
  </si>
  <si>
    <t>Realización de los comités primarios</t>
  </si>
  <si>
    <t>Elaboración plan de trabajo del equipo de mejoramiento</t>
  </si>
  <si>
    <t>Inclusión de parrafo sobre oportunidad, integridad y pertinencia de información</t>
  </si>
  <si>
    <t>Suscripción de la carta de manifestación</t>
  </si>
  <si>
    <t>Consolidación de información generada y recibida de entes de control, del Sistema de Control Interno</t>
  </si>
  <si>
    <t>La información no se tiene de manera oportuna o la información no se recibe (o no se tiene acceso) para realizar evaluaciones</t>
  </si>
  <si>
    <t>1) El profesional universitario asignado por la Jefe de Oficina de Control Interno
2) La primera semana de cada mes
3) Verifica que se hayan cumplido las tareas asignadas a cada funcionario
4) De acuerdo al reporte de ejecución de actividades que cada uno hace 
5) En caso de evidenciar actividades sin reportes se solicita al funcionario encargado completar la información, si se evidencian actividades no ejecutadas se informa a la jefe de control interno mediante correo electrónico o en comité primario
6) Matriz de plan de acción del proceso, correos electrónicos y actas de reunión de comité primario</t>
  </si>
  <si>
    <t>1) El profesional universitario asignado por la Jefe de Oficina de Control Interno
2) Cada vez que se requiera un ajuste al plan de acción
3) Realiza las modificaciones al plan de acción en tiempo o responsable
4) De acuerdo  lo que cada funcionario reporta en los comités primarios
5)
6) Matriz de plan de acción del proceso y actas de reunión de comité primario</t>
  </si>
  <si>
    <t>1) El profesional asignado por la Jefe de Oficina de Control Interno
2) Antes emitir la versión final de un informe 
3) Revisa que el informe este adecuado
4) De acuerdo a los criterios de evaluación definidos para el mismo y las directrices impartidas por la jefe de la oficina para realizarlo
5) En caso de encontrar inconsistencias o información incompleta, el informe se devuelve al funcionario que lo elaboró para que haga los ajustes necesarios
6) Informe definitivo y correos electrónicos comunicando los ajustes necesarios (si aplica)</t>
  </si>
  <si>
    <t>1) La jefe de oficina de control interno
2) Cada vez que asigna un informe
3)
4) Comunica las directrices para elaborar el informe que se requiere
5)
6) Correo electrónico o acta de comité primario</t>
  </si>
  <si>
    <t>1) El profesional asignado por la jefe de oficina de control interno
2) Antes de iniciar la auditoría
3)
4) Elabora la matriz de planeación de auditoría teniendo en cuenta las directrices que da la jefe de oficina, los criterios de auditoría, los riesgos y los controles
5)
6) Matriz de planeación de la auditoría</t>
  </si>
  <si>
    <t>1) El profesional asignado por la jefe de oficina de control interno
2) cada vez que se está ejecutando una auditoría
3) Verifica que se haya dado cumplimiento la matriz de planeación de auditoría
4) De acuerdo a la información consignada en la misma y el programa de auditoría
5) Si se observa información incompleta o evaluaciones sin el debido soporte se solicita al auditor que haga los ajustes pertinentes
6) Resultados consolidados en el preinforme de auditoría y correos electrónicos de solicitud de ajustes (si aplica)</t>
  </si>
  <si>
    <t>1) La jefe de oficina de control interno
2) Al menos una vez al mes
3)
4) Asigna o ajusta la asignación de las tareas del plan de acción para el mes y comunica las directrices para el desarrollo de las tareas asignadas
5)
6) Acta de comité primario</t>
  </si>
  <si>
    <t>1) El profesional asignado por la jefe de oficina de control interno
2) Cada vez que se recibe un plan de mejoramiento o se verifica un avance
3)
4) Se consolida en una matriz los datos de los hallazgos del plan de mejoramiento, las acciones de mejoramiento y el porcentaje de ejecución
5)
6) Matriz de hallazgos y matriz de planes de mejoramiento</t>
  </si>
  <si>
    <t>1) El equipo de mejoramiento
2) Mensualmente
3)
4) Elabora una lista de actividades a realizar para mejorar la documentación del proceso
5)
6) Modificaciones a la documentación del proceso de evaluación y seguimiento</t>
  </si>
  <si>
    <t>Consolidación de información histórica de la evaluación del SCI y MIPG</t>
  </si>
  <si>
    <t>1) El profesional asignado por la jefe de oficina de control interno
2) Cada vez que se reciben los resultados de la evaluación del Sistema de Control Interno del Nivel Central de la Gobernación de Cundinamarca
3) Compara los resultados de la evaluación del sistema de control interno (FURAG)
4) consolidando los resultados frente a los que se tienen de vigencias anteriores
5)
6) Matriz de resultados de FURAG</t>
  </si>
  <si>
    <t>1) El profesional asignado para llevar la documentación de la auditoría
2) cada vez que se va a dar apertura a una auditoría
3)
4) Elabora la carta de manifestación y la presenta al líder del proceso o secretarío para que sea firmada
5)
6) Carta de manifestación firmada</t>
  </si>
  <si>
    <t>1) El profesional asignado por la jefe de oficina de control interno para realizar un informe
2) Cada vez que requiera información 
3)
4) Hace la solicitud de información incluyendo el parrafo de compromiso de oportunidad, integridad y pertinencia por parte del dueño de la información
5)
6) Correo electrónico de solicitud de información</t>
  </si>
  <si>
    <t>Crear control
Detectivo y que trate las consecuencias</t>
  </si>
  <si>
    <t>Mejorar el control
Verificar si se está dando cumplimiento al párrafo, si no se da cumplimiento entonces buscar una fuente alternativa de información, si no existe fuente alternativa de información informar a la jefe de oficina para tomar otras medidas.</t>
  </si>
  <si>
    <t>Mejorar el control
Verificar si se está dando cumplimiento a la carta, si no se da cumplimiento entonces buscar una fuente alternativa de información, si no existe fuente alternativa de información informar a la jefe de oficina para tomar otras medidas.</t>
  </si>
  <si>
    <t>Mejorar el control
Una opción es verificar si se están aplicando adecuadamente las metodologías 
Otra opción es revisar los resultados de las auditorías y verificar si existen cosas que no se están observando desde control interno debido a malas metodologías</t>
  </si>
  <si>
    <t>Mejorar el control
Definir desviaciones y las soluciones estas</t>
  </si>
  <si>
    <t>Mejorar la matriz de planeación de auditoría. Hay que documentar en el proceso la relación entre los componentes del SCI y las políticas del MIPG</t>
  </si>
  <si>
    <t>Crear el control
Se debe verificar que en la planeación de auditoría quede todo lo que se desea auditar y que es relevante, se necesita definir cual es la fuente de información que me permite decidir que es lo relevante y qué es lo que se va a auditar. Debería ser respecto a los resultados del sistema de control interno. Consolidar la información de diferentes fuentes y conocer cuáles son las debilidades</t>
  </si>
  <si>
    <t>Mejorar el control de revisión de los informes
Todos los informes deberían estar relacionados a los riesgos y a un componente del SCI (que a su vez está relacionado a una política del MIPG). Verificar que haya planeación de la elaboración de los informes como si fuera una auditoría, es decir, cuales son los criterios y cual es el objetivo del informe y que haya otro control donde se verifique que el informe cumplió el objetivo y que los resultados sean soportados y acordes con los criterios</t>
  </si>
  <si>
    <t>Eliminar, mejorar el de seguimiento al plan de acción que se oriente a evitar incumplimiento de tareas y que no se cumplan las fechas</t>
  </si>
  <si>
    <t>Mejorar el control
Mejorar en las observaciones o desviaciones unificando con el las observaciones deben estar relacionadas a evitar el incumplimiento y la inoportunidad y no a detectar que sucedieron</t>
  </si>
  <si>
    <t>Pérdida de Imagen de la oficina de control interno</t>
  </si>
  <si>
    <t>Baja eficacia y efectividad del Sistema de control interno del Nivel Central</t>
  </si>
  <si>
    <t>Crear un nuevo control enfocado a comparar los resultados y concluir respecto a si hay mejoramiento</t>
  </si>
  <si>
    <t>Crear control
Orientado a verificar que todos los informes tengan planeación y que tengan criterios, también que incluyan las directrices que da la jefe</t>
  </si>
  <si>
    <t>Decisiones de la alta dirección que no fortalecen el Sistema de control interno</t>
  </si>
  <si>
    <t>Realización de análisis en los informes  que no tengan o no se ajustan a los criterios de evaluación</t>
  </si>
  <si>
    <t>Mejorar la ejecución del control y la asignación de responsabilidad de revisión y en información que sea frente a la planeación del informe</t>
  </si>
  <si>
    <t>Plan de acción</t>
  </si>
  <si>
    <t>Control nuevo (objetivo plan de acción)</t>
  </si>
  <si>
    <t>Decisión</t>
  </si>
  <si>
    <t>Ejecución</t>
  </si>
  <si>
    <t>Diseño</t>
  </si>
  <si>
    <t>Consecuencia</t>
  </si>
  <si>
    <t>Mejorar el control
1) Una opción es verificar si se están aplicando adecuadamente las metodologías 
2) Verificar que todos los informes tengan una planeación inicial</t>
  </si>
  <si>
    <t>Se elimina el control</t>
  </si>
  <si>
    <t>SEGUIMIENTO AL PLAN DE ACCIÓN
1) El profesional universitario asignado por la Jefe de Oficina de Control Interno
2) La primera semana de cada mes
3) Verifica que se estén ejecutando las tareas asignadas a cada funcionario o si se reportan novedades de personal
4) De acuerdo al reporte de ejecución de actividades que cada uno hace y el reporte de novedades que maneja la secretaria ejecutiva de la Oficina de Control Interno
5) En caso de evidenciar actividades sin reportes se solicita al funcionario encargado completar la información, si se evidencian actividades no ejecutadas o novedades de personal se informa a la jefe de control interno mediante correo electrónico y en comité primario se hacen los ajustes en tiempo o responsable
6) Matriz de plan de acción del proceso, correos electrónicos y actas de reunión de comité primario</t>
  </si>
  <si>
    <t>REVISIÓN DE INFORMES
1) El profesional asignado por la Jefe de Oficina de Control Interno
2) Antes de emitir la versión final de un informe 
3) Revisa que se haya dado cumplimiento a la planeación y que existan conclusiones respecto al SCI y al MIPG
4) De acuerdo a los criterios de evaluación definidos en la planeación del mismo y que las directrices impartidas por la jefe de la oficina para realizarlo
5) En caso de encontrar inconsistencias, información incompleta o resultados de evaluación sin mencionar los debidos soportes,  el informe se devuelve al funcionario que lo elaboró para que haga los ajustes necesarios
6) Informe  y correos electrónicos solicitando los ajustes necesarios (si aplica)</t>
  </si>
  <si>
    <t>REVISIÓN DE PLANEACIÓN DE INFORMES
1) El profesional especializado asignado 
2) Cada vez que se va a realizar un informe
3) Verifica que se haya realizado la planeación inicial del informe
4)  De acuerdo a las metodologías definidas y las directrices de la Jefe de Oficina
5) En caso de encontrar debilidades en la planeación el profesional especializado solicita el ajustes de la planeación especificando los aspectos a mejorar
6) Correo electrónico del resultado de evaluación y observaciones a la evaluación (si aplica)</t>
  </si>
  <si>
    <t>Pérdida de imagen de la oficina de control interno</t>
  </si>
  <si>
    <t>EVALUACIÓN DE SATISFACCIÓN
1) La jefe de oficina de control interno
2) En cada comité institucional de coordinación de control interno (ordinario)
3) Evalúa la satisfacción de los integrantes del comité frente a los resultados de las evaluaciones realizadas por el proceso
4) Mediante la aplicación de una encuesta y posterior socialización de resultados con el equipo de trabajo del proceso
5) En caso de encontrar puntos de insatisfacción, se realiza una retroalimentación con el equipo de trabajo del proceso y se proponen las mejoras pertinentes
6) Encuestas realizadas, acta de reunión del equipo del proceso (si aplica)</t>
  </si>
  <si>
    <t>SEGUIMIENTO AL MEJORAMIENTO
1) El profesional asignado por la jefe de oficina de control interno
2) Cada vez que se realice un informe de evaluación de control interno
3) Verifica los resultados con las evaluaciones anteriores y emite un resultado en cuanto al mejoramiento
4) Mediante la consolidación de los resultados definidos en la herramienta para tal fin 
5) Si se observa que no se presenta mejoramiento los resultados se comunican a la persona encargada del fomento de la cultura del control para programar una asesoría relacionada al tema evaluado
6) Herramienta de consolidación de resultados actualizada y programa de fomento de la cultura del control actualizado</t>
  </si>
  <si>
    <t xml:space="preserve">
SEGUIMIENTO AL MEJORAMIENTO
1) Crear una matriz de consolidación de los resultados de las evaluaciones que realiza control interno relacionando el componente de SCI que se está evaluando (Jairo Sánchez 22/04/2020)
2) Incluir en los procedimientos las actividades de consolidación de la información del resultado de la evaluación, el análisis de mejoramiento de la situación evaluada la comunicación de los resultados para los ajustes del programa de fomento de la cultura del control (Jairo Sánchez 22/04/2020)
3) Socializar las modificaciones realizadas a los procedimientos y la documentación creada  para el control SEGUIMIENTO AL MEJORAMIENTO (Jacqueline Fernández 30/04/2020)
4) Hacer seguimiento a la aplicación del control SEGUIMIENTO AL MEJORAMIENTO  (Yoana Aguirre 15/12/2020)</t>
  </si>
  <si>
    <t>1) El profesional asignado para llevar la documentación de la auditoría
2) cada vez que se va a dar apertura a una auditoría
3)
4) Elabora la carta de manifestación y la presenta al líder del proceso o secretario para que sea firmada
5)
6) Carta de manifestación firmada</t>
  </si>
  <si>
    <t>SEGUIMIENTO A LA SOLICITUD DE INFORMACIÓN
1) El profesional asignado para la elaboración del informe
2) Una vez vencido el término para la entrega de información
3) Verifica que la información haya sido entregada dentro del plazo y que la misma este completa
4) de acuerdo a la solicitud de información realizada previamente
5) En caso de encontrar que la información no fue entregada o está incompleta, se informa a la Jefe de Oficina para que se comunique con el secretario y se establece un nuevo plazo de 2 días, y en caso de evidenciarse un nuevo incumplimiento se comunica a la jefe de oficina para que se informe la situación al gobernador
6) Correo electrónico de estado de entrega de información y comunicaciones de solicitud adicional (si aplica)</t>
  </si>
  <si>
    <t>1) El profesional asignado por la jefe de oficina de control interno para realizar un informe
2) Cada vez que requiera información 
3)
4) Hace la solicitud de información incluyendo el párrafo de compromiso de oportunidad, integridad y pertinencia por parte del dueño de la información
5)
6) Correo electrónico de solicitud de información</t>
  </si>
  <si>
    <r>
      <rPr>
        <sz val="11"/>
        <color theme="1"/>
        <rFont val="Calibri"/>
        <family val="2"/>
        <scheme val="minor"/>
      </rPr>
      <t xml:space="preserve">1) Jairo Sánchez
2) Jairo Sánchez
3) Jacqueline Fernández
4) Yoana Aguirre
</t>
    </r>
    <r>
      <rPr>
        <sz val="11"/>
        <color rgb="FF000000"/>
        <rFont val="Calibri"/>
        <family val="2"/>
      </rPr>
      <t>5) Camila Ávila 
6) Camila Ávila 
7) Jacqueline Fernández 
8) Yoana Aguirre 
9) Yoana Aguirre
10) Jairo Sánchez
11) Jairo Sánchez
12) Jacqueline Fernández
13) Yoana Aguirre
14) Camila Ávila 
15) Jairo Sánchez  
16) Jairo Sánchez 
17) Jacqueline Fernández 
18) Yoana Aguirre
19) Jairo Sánchez
20) Jairo Sánchez
21) Jairo Sánchez
22) Jacqueline Fernández
23) Yoana Aguirre
24) Jairo Sánchez 
25) Jairo Sánchez
26) Jacqueline Fernández
27) Yoana Aguirre
28) Camila Ávila 
29) Jacqueline Fernández
30) Yoana Aguirre
31)Jairo Sánchez
32) Jairo Sánchez
33) Jacqueline Fernández
34) Yoana Aguirre
35) Yoana Aguirre</t>
    </r>
  </si>
  <si>
    <r>
      <rPr>
        <sz val="11"/>
        <color theme="1"/>
        <rFont val="Calibri"/>
        <family val="2"/>
        <scheme val="minor"/>
      </rPr>
      <t xml:space="preserve">1) 30/06/2020
2) 30/06/2020
3) 30/06/2020
4) 15/12/2020
</t>
    </r>
    <r>
      <rPr>
        <sz val="11"/>
        <color rgb="FF000000"/>
        <rFont val="Calibri"/>
        <family val="2"/>
      </rPr>
      <t xml:space="preserve">
5) 15/05/2020
6) 15/05/2020
7) 29/05/2020
8) 15/12/2020
9) 15/12/2020
10) 22/04/2020
11) 22/04/2020
12) 30/04/2020
13) 15/12/2020
14) 22/04/2020
15) 22/04/2020
16) 22/04/2020
17) 30/04/2020
18) 15/12/2020
19) 22/04/2020
20) 22/04/2020
21) 22/04/2020
22) 30/04/2020
23) 15/12/2020
24) 22/04/2020
25) 22/04/2020
26) 30/04/2020
27) 15/12/2020
28) 22/04/2020
29) 30/04/2020
30) 15/12/2020
31) 30/06/2020
32) 30/06/2020
33) 30/06/2020
34) 15/10/2020
35) 15/12/2020</t>
    </r>
  </si>
  <si>
    <t>1) Matriz de verificación de resultados internos frente a los externos
2) Documentación de actividades de verificación de los resultados internos frente a los externos documentadas
3) Acta de reunión de socialización documentación EVALUACIÓN DE RESULTADOS
4) Informe de revisión al desempeño del proceso al control EVALUACIÓN DE RESULTADOS 
5) Encuesta de evaluación de los resultados de las evaluaciones del proceso
6) Herramienta de consolidación de resultados para la retroalimentación
7) Acta de reunión de socialización  EVALUACIÓN DE LA SATISFACCIÓN 
8) Encuesta aplicadas en los comités realizados durante la vigencia 2020
9) Informe de revisión al desempeño del proceso al control EVALUACIÓN DE LA SATISFACCIÓN
10) Documentación de verificación los informes
11) Documentación de la relación entre las políticas del MIPG y los componentes del SCI
12) Acta de reunión de socialización REVISIÓN DE INFORMES
13) Informe de revisión al desempeño del proceso al control REVISIÓN DE INFORMES
14) Formato de planeación de informes de ES
15) Matriz de planeación de la auditoría mejorada 
16) Procedimientos modificados
17) Acta de reunión de socialización REVISIÓN DE PLANEACIÓN DE INFORMES
18) Informe de revisión al desempeño del proceso  al control REVISIÓN DE PLANEACIÓN DE INFORMES
19) Procedimientos ajustados con fechas límites para solicitud de información según el informe
20) Procedimientos ajustados con la obligatoriedad de informar a la jefe de la oficina el estado de entrega de información 
21) Procedimientos ajustados con una tarea de solicitud de información al secretario o gobernador cuando aplique
22) Acta de reunión socialización SEGUIMIENTO A LAS SOLICITUDES DE INFORMACIÓN
23) Informe de revisión al desempeño del proceso  al control SEGUIMIENTO A LA SOLICITUD DE INFORMACIÓN
24) Matriz de consolidación de los resultados de las evaluaciones que realiza control interno
25) Procedimientos ajustados con  actividades de consolidación de la información
26) Acta de reunión de socialización SEGUIMIENTO AL MEJORAMIENTO
27) Informe de revisión al desempeño del proceso al control SEGUIMIENTO AL MEJORAMIENTO
28) Procedimiento de plan de acción de ES documentado
29) Acta de reunión socialización SEGUIMIENTO AL PLAN DE ACCIÓN
30)  Informe de revisión al desempeño del proceso al control SEGUIMIENTO AL PLAN DE ACCIÓN (Yoana Aguirre 15/12/2020)
31) Formato para documentar las inconsistencias
32) Formato para la planeación del equipo de mejoramiento
33) Acta de reunión socialización  VERIFICACIÓN DE METODOLOGÍAS DE ES
34) Acta de reunión equipo de mejoramiento del mes de junio (Yoana Aguirre 15/10/2020)
35) Informe de revisión al desempeño del proceso al control VERIFICACIÓN DE METODOLOGÍAS DE ES</t>
  </si>
  <si>
    <t>Evaluación de satisfacción informes de evaluación</t>
  </si>
  <si>
    <t>Evaluación de satisfacción asesorías</t>
  </si>
  <si>
    <t>Evaluación de resultados</t>
  </si>
  <si>
    <t>SEGUIMIENTO AL PLAN DE ACCIÓN
1) Documentar el procedimiento de plan de acción que especifique el seguimiento al plan de acción y los plazos para hacer seguimiento y las reuniones de comité primario (Camila Ávila 22/04/2020)
2) Socializar la documentación asociada al control SEGUIMIENTO AL PLAN DE ACCIÓN (Jacqueline Fernández 30/04/2020)
3) Hacer seguimiento a la aplicación del control SEGUIMIENTO AL PLAN DE ACCIÓN (Yoana Aguirre 15/12/2020)</t>
  </si>
  <si>
    <t>REVISIÓN DE INFORMES
1) Modificar los procedimientos incluyendo una de verificación los informes (Jairo Sánchez 22/04/2020)
2) Documentar en el proceso la relación entre las políticas del MIPG y los componentes del SCI (Jairo Sánchez 22/04/2020)
3) Socializar la modificación o creación de nuevos documentos del control REVISIÓN DE INFORMES (Jacqueline Fernández 30/04/2020)
4) Hacer seguimiento a la aplicación del control REVISIÓN DE INFORMES (Yoana Aguirre 15/12/2020)</t>
  </si>
  <si>
    <t xml:space="preserve">REVISIÓN DE PLANEACIÓN DE INFORMES
1) Crear un formato de planeación de informes de ES (Camila Ávila 22/04/2020)
2) Documentar la matriz de planeación de la auditoría (Jairo Sánchez 22/04/2020) (mejorando la matriz realizada para la vigencia anterior) 
3) Modificar los procedimientos incluyendo: una actividad de obligatoriedad de planeación de los informes que tengan relación con MIPG y SCI, una actividad de verificación de la planeación y otra actividad en el que se mencione que las directrices de la jefe deben ser todas por correo electrónico (Jairo Sánchez 22/04/2020)
3) Socializar la modificación de la documentación para el control REVISIÓN DE PLANEACIÓN DE INFORMES (Jacqueline Fernández 30/04/2020)
4) Hacer seguimiento a la aplicación del control REVISIÓN DE PLANEACIÓN DE INFORMES (Yoana Aguirre 15/12/2020)
</t>
  </si>
  <si>
    <t>EVALUACIÓN DE SATISFACCIÓN
1) Diseñar y documentar la encuesta de evaluación de los resultados de las evaluaciones del proceso (Camila Ávila 15/05/2020)
2) Diseñar y documentar herramienta de consolidación de resultados para la retroalimentación con el equipo (Camila Ávila 15/05/2020)
3) Socializar la documentación creada o modificada para el control EVALUACIÓN DE LA SATISFACCIÓN (Jacqueline Fernández 29/05/2020)
3) Aplicar la encuesta en los comités realizados durante la vigencia  (Yoana Aguirre 15/12/2020)
5) Hacer seguimiento a la aplicación del control  EVALUACIÓN DE SATISFACCIÓN (Yoana Aguirre 15/12/2020)</t>
  </si>
  <si>
    <t>VERIFICACIÓN DE METODOLOGÍAS DE ES
1) El equipo de mejoramiento
2) Trimestralmente
3) Verifica que se estén aplicando las metodologías definidas
4) De acuerdo a la utilización de formatos y la coherencia de la información consignada en el informe
5) En caso de encontrar incumplimientos en la metodología se evalúa la metodología para verificar si existen errores en la misma o si es por desconocimiento del funcionarios y se programa el ajuste de la metodología en el plan del equipo de mejoramiento o se programa una jornada de socialización de la metodología
6) Acta de reunión del equipo de mejoramiento y plan de equipo de mejoramiento ajustado (si aplica)
REVISIÓN DE PLANEACIÓN DE INFORMES
1) El profesional especializado asignado 
2) Cada vez que se va a realizar un informe
3) Verifica que se haya realizado la planeación inicial del informe
4)  De acuerdo a las metodologías definidas y las directrices de la Jefe de Oficina
5) En caso de encontrar debilidades en la planeación el profesional especializado solicita el ajustes de la planeación especificando los aspectos a mejorar
6) Correo electrónico del resultado de evaluación y observaciones a la evaluación (si aplica)</t>
  </si>
  <si>
    <r>
      <rPr>
        <sz val="11"/>
        <color theme="1"/>
        <rFont val="Calibri"/>
        <family val="2"/>
        <scheme val="minor"/>
      </rPr>
      <t>VERIFICACIÓN DE METODOLOGÍAS DE ES
1) Crear un formato para documentar las inconsistencias encontradas en la revisión de informes (Jairo Sánchez 30/06/2020)
2) Crear un formato para la planeación del equipo de mejoramiento (</t>
    </r>
    <r>
      <rPr>
        <sz val="11"/>
        <color rgb="FF000000"/>
        <rFont val="Calibri"/>
        <family val="2"/>
      </rPr>
      <t>Jairo Sánchez</t>
    </r>
    <r>
      <rPr>
        <sz val="11"/>
        <color theme="1"/>
        <rFont val="Calibri"/>
        <family val="2"/>
        <scheme val="minor"/>
      </rPr>
      <t xml:space="preserve"> 30/06/2020)
3) Socializar la documentación creada en el control VERIFICACIÓN DE METODOLOGÍAS DE ES (Jacqueline Fernández 30/06/2020)
4) Incluir el punto de revisión de las metodologías en la reunión del mes de junio (Yoana Aguirre 15/10/2020)
5) Hacer seguimiento a la aplicación del control VERIFICACIÓN DE METODOLOGÍAS DE ES(Yoana Aguirre 15/12/2020) 
REVISIÓN DE PLANEACIÓN DE INFORMES
1) Crear un formato de planeación de informes de ES (Camila Ávila 22/04/2020)
2) Documentar la matriz de planeación de la auditoría (Jairo Sánchez 22/04/2020) (mejorando la matriz realizada para la vigencia anterior) 
3) Modificar los procedimientos incluyendo: una actividad de obligatoriedad de planeación de los informes que tengan relación con MIPG y SCI, una actividad de verificación de la planeación y otra actividad en el que se mencione que las directrices de la jefe deben ser todas por correo electrónico (Jairo Sánchez 22/04/2020)
3) Socializar la modificación de la documentación para el control REVISIÓN DE PLANEACIÓN DE INFORMES (Jacqueline Fernández 30/04/2020)
4) Hacer seguimiento a la aplicación del control REVISIÓN DE PLANEACIÓN DE INFORMES (Yoana Aguirre 15/12/2020)
</t>
    </r>
  </si>
  <si>
    <t xml:space="preserve">VERIFICACIÓN DE METODOLOGÍAS DE ES
1) Crear un formato para documentar las inconsistencias encontradas en la revisión de informes (Jairo Sánchez 30/06/2020)
2) Crear un formato para la planeación del equipo de mejoramiento (Jacqueline Fernández 30/06/2020)
3) Socializar la documentación creada en el control VERIFICACIÓN DE METODOLOGÍAS DE ES (Jacqueline Fernández 30/06/2020)
4) Incluir el punto de revisión de las metodologías en la reunión del mes de junio (Yoana Aguirre 15/10/2020)
5) Hacer seguimiento a la aplicación del control VERIFICACIÓN DE METODOLOGÍAS DE ES(Yoana Aguirre 15/12/2020) 
REVISIÓN DE PLANEACIÓN DE INFORMES
1) Crear un formato de planeación de informes de ES (Camila Ávila 22/04/2020)
2) Documentar la matriz de planeación de la auditoría (Jairo Sánchez 22/04/2020) (mejorando la matriz realizada para la vigencia anterior) 
3) Modificar los procedimientos incluyendo: una actividad de obligatoriedad de planeación de los informes que tengan relación con MIPG y SCI, una actividad de verificación de la planeación y otra actividad en el que se mencione que las directrices de la jefe deben ser todas por correo electrónico (Jairo Sánchez 22/04/2020)
3) Socializar la modificación de la documentación para el control REVISIÓN DE PLANEACIÓN DE INFORMES (Jacqueline Fernández 30/04/2020)
4) Hacer seguimiento a la aplicación del control REVISIÓN DE PLANEACIÓN DE INFORMES (Yoana Aguirre 15/12/2020)
</t>
  </si>
  <si>
    <t>SEGUIMIENTO A LA SOLICITUD DE INFORMACIÓN
1) Ajustar los procedimientos estableciendo fechas límites para solicitud de información según el informe (Jairo Sánchez 22/04/2020)
2) Incluir en los procedimientos la obligatoriedad de informar a la jefe de la oficina el estado de entrega de información una vez vencido el plazo (Jairo Sánchez 22/04/2020)
3) Incluir en los procedimientos una tarea de solicitud de información al secretario o gobernador cuando aplique (Jairo Sánchez 22/04/2020)
4) Socializar las modificaciones a los procedimientos para el control SEGUIMIENTO A LAS SOLICITUDES DE INFORMACIÓN (Jacqueline Fernández 30/04/2020)
5) Hacer seguimiento a la aplicación del control SEGUIMIENTO A LA SOLICITUD DE INFORMACIÓN (Yoana Aguirre 15/12/2020)</t>
  </si>
  <si>
    <t>EVALUACIÓN DE RESULTADOS
1) La jefe de oficina de control interno
2) Al final del semestre
3) Verifica si existen resultados de evaluaciones externas que no han sido advertidos por la oficina de control interno
4) De acuerdo a los resultados de las evaluaciones de la oficina de control interno y de las auditorías de los entes externos de control
5) En caso de encontrar situaciones no evidenciadas por la oficina de control interno se comunican a la persona encargada del fomento de la cultura del control para programar actividades de apoyo en las situaciones no detectadas
6) Matriz de verificación de resultados y programa de fomento de cultura del control ajustado</t>
  </si>
  <si>
    <t>EVALUACIÓN DE RESULTADOS
1) Diseñar y documentar una matriz de verificación de resultados internos frente a los externos (Jairo Sánchez 30/06/2020)
2) Documentar en los procedimientos (o en un nuevo procedimiento) las actividades de verificación de los resultados internos frente a los externos (Jairo Sánchez 30/06/2020)
3) Socializar las modificaciones a la documentación del proceso asociadas al control EVALUACIÓN DE RESULTADOS (Jacqueline Fernández 30/06/2020)
4) Hacer seguimiento a la aplicación del control EVALUACIÓN DE RESULTADOS (Yoana Aguirre 15/12/2020)</t>
  </si>
  <si>
    <r>
      <t xml:space="preserve">EVALUACIÓN DE RESULTADOS
</t>
    </r>
    <r>
      <rPr>
        <sz val="11"/>
        <color rgb="FF000000"/>
        <rFont val="Calibri"/>
        <family val="2"/>
      </rPr>
      <t xml:space="preserve">1) Diseñar y documentar una matriz de verificación de resultados internos frente a los externos
2) Documentar en los procedimientos (o en un nuevo procedimiento) las actividades de verificación de los resultados internos frente a los externos
3) Socializar las modificaciones a la documentación del proceso asociadas al control EVALUACIÓN DE RESULTADOS
4) Hacer seguimiento a la aplicación del control EVALUACIÓN DE RESULTADOS
</t>
    </r>
    <r>
      <rPr>
        <b/>
        <sz val="11"/>
        <color rgb="FF000000"/>
        <rFont val="Calibri"/>
        <family val="2"/>
      </rPr>
      <t xml:space="preserve">EVALUACIÓN DE SATISFACCIÓN
</t>
    </r>
    <r>
      <rPr>
        <sz val="11"/>
        <color rgb="FF000000"/>
        <rFont val="Calibri"/>
        <family val="2"/>
      </rPr>
      <t xml:space="preserve">5) Diseñar y documentar la encuesta de evaluación de los resultados de las evaluaciones del proceso
6) Diseñar y documentar herramienta de consolidación de resultados para la retroalimentación con el equipo
7) Socializar la documentación creada o modificada para el control EVALUACIÓN DE LA SATISFACCIÓN
8) Aplicar la encuesta en los comités realizados durante la vigencia
9) Hacer seguimiento a la aplicación del control  EVALUACIÓN DE SATISFACCIÓN
</t>
    </r>
    <r>
      <rPr>
        <b/>
        <sz val="11"/>
        <color rgb="FF000000"/>
        <rFont val="Calibri"/>
        <family val="2"/>
      </rPr>
      <t xml:space="preserve">REVISIÓN DE INFORMES
</t>
    </r>
    <r>
      <rPr>
        <sz val="11"/>
        <color rgb="FF000000"/>
        <rFont val="Calibri"/>
        <family val="2"/>
      </rPr>
      <t xml:space="preserve">10) Modificar los procedimientos incluyendo una de verificación los informes
11) Documentar en el proceso la relación entre las políticas del MIPG y los componentes del SCI
12) Socializar la modificación o creación de nuevos documentos del control REVISIÓN DE INFORMES
13) Hacer seguimiento a la aplicación del control REVISIÓN DE INFORMES
</t>
    </r>
    <r>
      <rPr>
        <b/>
        <sz val="11"/>
        <color rgb="FF000000"/>
        <rFont val="Calibri"/>
        <family val="2"/>
      </rPr>
      <t xml:space="preserve">REVISIÓN DE PLANEACIÓN DE INFORMES
</t>
    </r>
    <r>
      <rPr>
        <sz val="11"/>
        <color rgb="FF000000"/>
        <rFont val="Calibri"/>
        <family val="2"/>
      </rPr>
      <t xml:space="preserve">14) Crear un formato de planeación de informes de ES
15) Documentar la matriz de planeación de la auditoría (mejorando la matriz realizada para la vigencia anterior) 
16) Modificar los procedimientos incluyendo: una actividad de obligatoriedad de planeación de los informes que tengan relación con MIPG y SCI, una actividad de verificación de la planeación y otra actividad en el que se mencione que las directrices de la jefe deben ser todas por correo electrónico
17) Socializar la modificación de la documentación para el control REVISIÓN DE PLANEACIÓN DE INFORMES
18) Hacer seguimiento a la aplicación del control REVISIÓN DE PLANEACIÓN DE INFORMES
</t>
    </r>
    <r>
      <rPr>
        <b/>
        <sz val="11"/>
        <color rgb="FF000000"/>
        <rFont val="Calibri"/>
        <family val="2"/>
      </rPr>
      <t xml:space="preserve">
SEGUIMIENTO A LA SOLICITUD DE INFORMACIÓN
</t>
    </r>
    <r>
      <rPr>
        <sz val="11"/>
        <color rgb="FF000000"/>
        <rFont val="Calibri"/>
        <family val="2"/>
      </rPr>
      <t xml:space="preserve">19) Ajustar los procedimientos estableciendo fechas límites para solicitud de información según el informe
20) Incluir en los procedimientos la obligatoriedad de informar a la jefe de la oficina el estado de entrega de información una vez vencido el plazo
21) Incluir en los procedimientos una tarea de solicitud de información al secretario o gobernador cuando aplique
22) Socializar las modificaciones a los procedimientos para el control SEGUIMIENTO A LAS SOLICITUDES DE INFORMACIÓN
23) Hacer seguimiento a la aplicación del control SEGUIMIENTO A LA SOLICITUD DE INFORMACIÓN
</t>
    </r>
    <r>
      <rPr>
        <b/>
        <sz val="11"/>
        <color rgb="FF000000"/>
        <rFont val="Calibri"/>
        <family val="2"/>
      </rPr>
      <t xml:space="preserve">SEGUIMIENTO AL MEJORAMIENTO
</t>
    </r>
    <r>
      <rPr>
        <sz val="11"/>
        <color rgb="FF000000"/>
        <rFont val="Calibri"/>
        <family val="2"/>
      </rPr>
      <t xml:space="preserve">24) Crear una matriz de consolidación de los resultados de las evaluaciones que realiza control interno relacionando el componente de SCI que se está evaluando
25) Incluir en los procedimientos las actividades de consolidación de la información del resultado de la evaluación, el análisis de mejoramiento de la situación evaluada la comunicación de los resultados para los ajustes del programa de fomento de la cultura del control
26) Socializar las modificaciones realizadas a los procedimientos y la documentación creada  para el control SEGUIMIENTO AL MEJORAMIENTO
27) Hacer seguimiento a la aplicación del control SEGUIMIENTO AL MEJORAMIENTO
</t>
    </r>
    <r>
      <rPr>
        <b/>
        <sz val="11"/>
        <color rgb="FF000000"/>
        <rFont val="Calibri"/>
        <family val="2"/>
      </rPr>
      <t xml:space="preserve">SEGUIMIENTO AL PLAN DE ACCIÓN
</t>
    </r>
    <r>
      <rPr>
        <sz val="11"/>
        <color rgb="FF000000"/>
        <rFont val="Calibri"/>
        <family val="2"/>
      </rPr>
      <t xml:space="preserve">28) Documentar el procedimiento de plan de acción que especifique el seguimiento al plan de acción y los plazos para hacer seguimiento y las reuniones de comité primario
29) Socializar la documentación asociada al control SEGUIMIENTO AL PLAN DE ACCIÓN
30) Hacer seguimiento a la aplicación del control SEGUIMIENTO AL PLAN DE ACCIÓN
</t>
    </r>
    <r>
      <rPr>
        <b/>
        <sz val="11"/>
        <color rgb="FF000000"/>
        <rFont val="Calibri"/>
        <family val="2"/>
      </rPr>
      <t xml:space="preserve">VERIFICACIÓN DE METODOLOGÍAS DE ES
</t>
    </r>
    <r>
      <rPr>
        <sz val="11"/>
        <color rgb="FF000000"/>
        <rFont val="Calibri"/>
        <family val="2"/>
      </rPr>
      <t xml:space="preserve">31) Crear un formato para documentar las inconsistencias encontradas en la revisión de informes
32) Crear un formato para la planeación del equipo de mejoramiento
33) Socializar la documentación creada en el control VERIFICACIÓN DE METODOLOGÍAS DE ES
34) Incluir el punto de revisión de las metodologías en la reunión del mes de junio
35) Hacer seguimiento a la aplicación del control VERIFICACIÓN DE METODOLOGÍAS DE 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</si>
</sst>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_);_(* \(#,##0.00\);_(* &quot;-&quot;??_);_(@_)"/>
    <numFmt numFmtId="166" formatCode="_(* #,##0_);_(* \(#,##0\);_(* &quot;-&quot;??_);_(@_)"/>
    <numFmt numFmtId="167" formatCode="_(&quot;$&quot;\ * #,##0_);_(&quot;$&quot;\ * \(#,##0\);_(&quot;$&quot;\ * &quot;-&quot;??_);_(@_)"/>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12"/>
      <color theme="1"/>
      <name val="Calibri"/>
      <family val="2"/>
      <scheme val="minor"/>
    </font>
    <font>
      <sz val="14"/>
      <color rgb="FF000000"/>
      <name val="Calibri"/>
      <family val="2"/>
    </font>
    <font>
      <b/>
      <sz val="16"/>
      <color theme="0" tint="-4.9989318521683403E-2"/>
      <name val="Calibri"/>
      <family val="2"/>
    </font>
    <font>
      <sz val="14"/>
      <color theme="0" tint="-4.9989318521683403E-2"/>
      <name val="Calibri"/>
      <family val="2"/>
    </font>
    <font>
      <b/>
      <sz val="16"/>
      <color theme="1"/>
      <name val="Calibri"/>
      <family val="2"/>
    </font>
    <font>
      <sz val="14"/>
      <color theme="1"/>
      <name val="Calibri"/>
      <family val="2"/>
      <scheme val="minor"/>
    </font>
    <font>
      <b/>
      <sz val="16"/>
      <color theme="0"/>
      <name val="Calibri"/>
      <family val="2"/>
    </font>
    <font>
      <b/>
      <sz val="22"/>
      <color theme="1"/>
      <name val="Calibri"/>
      <family val="2"/>
      <scheme val="minor"/>
    </font>
    <font>
      <sz val="11"/>
      <color rgb="FF000000"/>
      <name val="Calibri"/>
      <family val="2"/>
      <charset val="1"/>
    </font>
    <font>
      <sz val="11"/>
      <color rgb="FFFFFFFF"/>
      <name val="Calibri"/>
      <family val="2"/>
      <charset val="1"/>
    </font>
    <font>
      <sz val="11"/>
      <color rgb="FF000000"/>
      <name val="Calibri"/>
      <family val="2"/>
    </font>
    <font>
      <b/>
      <sz val="11"/>
      <color rgb="FF000000"/>
      <name val="Calibri"/>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8EDF2"/>
        <bgColor indexed="64"/>
      </patternFill>
    </fill>
    <fill>
      <patternFill patternType="solid">
        <fgColor rgb="FF50E617"/>
        <bgColor indexed="64"/>
      </patternFill>
    </fill>
    <fill>
      <patternFill patternType="solid">
        <fgColor rgb="FFF7FE2E"/>
        <bgColor indexed="64"/>
      </patternFill>
    </fill>
    <fill>
      <patternFill patternType="solid">
        <fgColor rgb="FFFE9A2E"/>
        <bgColor indexed="64"/>
      </patternFill>
    </fill>
    <fill>
      <patternFill patternType="solid">
        <fgColor rgb="FFFF3714"/>
        <bgColor indexed="64"/>
      </patternFill>
    </fill>
    <fill>
      <patternFill patternType="solid">
        <fgColor rgb="FFFFFF00"/>
        <bgColor indexed="64"/>
      </patternFill>
    </fill>
    <fill>
      <patternFill patternType="solid">
        <fgColor theme="8"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bgColor indexed="64"/>
      </patternFill>
    </fill>
    <fill>
      <patternFill patternType="solid">
        <fgColor rgb="FF4472C4"/>
        <bgColor rgb="FF666699"/>
      </patternFill>
    </fill>
    <fill>
      <patternFill patternType="solid">
        <fgColor rgb="FFFFFF00"/>
        <bgColor rgb="FFF7FE2E"/>
      </patternFill>
    </fill>
    <fill>
      <patternFill patternType="solid">
        <fgColor rgb="FF92D050"/>
        <bgColor rgb="FF70AD47"/>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auto="1"/>
      </left>
      <right style="hair">
        <color auto="1"/>
      </right>
      <top style="hair">
        <color auto="1"/>
      </top>
      <bottom style="hair">
        <color auto="1"/>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33" fillId="0" borderId="0"/>
    <xf numFmtId="0" fontId="34" fillId="43" borderId="0" applyBorder="0" applyProtection="0"/>
  </cellStyleXfs>
  <cellXfs count="274">
    <xf numFmtId="0" fontId="0" fillId="0" borderId="0" xfId="0"/>
    <xf numFmtId="0" fontId="0" fillId="0" borderId="10" xfId="0" applyBorder="1"/>
    <xf numFmtId="0" fontId="0" fillId="0" borderId="10" xfId="0" applyBorder="1" applyAlignment="1">
      <alignment wrapText="1"/>
    </xf>
    <xf numFmtId="0" fontId="0" fillId="0" borderId="0" xfId="0" applyBorder="1"/>
    <xf numFmtId="0" fontId="19" fillId="36" borderId="0" xfId="42" applyFont="1" applyFill="1" applyAlignment="1">
      <alignment wrapText="1"/>
    </xf>
    <xf numFmtId="0" fontId="19" fillId="34" borderId="0" xfId="42" applyFont="1" applyFill="1" applyAlignment="1">
      <alignment wrapText="1"/>
    </xf>
    <xf numFmtId="0" fontId="19" fillId="37" borderId="0" xfId="42" applyFont="1" applyFill="1" applyAlignment="1">
      <alignment wrapText="1"/>
    </xf>
    <xf numFmtId="0" fontId="19" fillId="33" borderId="0" xfId="0" applyFont="1" applyFill="1" applyAlignment="1"/>
    <xf numFmtId="0" fontId="20" fillId="34" borderId="0" xfId="0" applyFont="1" applyFill="1" applyAlignment="1">
      <alignment wrapText="1"/>
    </xf>
    <xf numFmtId="0" fontId="20" fillId="35" borderId="0" xfId="0" applyFont="1" applyFill="1" applyAlignment="1">
      <alignment wrapText="1"/>
    </xf>
    <xf numFmtId="0" fontId="20" fillId="36" borderId="0" xfId="0" applyFont="1" applyFill="1" applyAlignment="1">
      <alignment wrapText="1"/>
    </xf>
    <xf numFmtId="0" fontId="20" fillId="37" borderId="0" xfId="0" applyFont="1" applyFill="1" applyAlignment="1">
      <alignment wrapText="1"/>
    </xf>
    <xf numFmtId="0" fontId="0" fillId="0" borderId="13" xfId="0" applyFill="1" applyBorder="1"/>
    <xf numFmtId="0" fontId="0" fillId="0" borderId="10" xfId="0" applyFill="1" applyBorder="1" applyAlignment="1">
      <alignment vertical="center"/>
    </xf>
    <xf numFmtId="0" fontId="19" fillId="33" borderId="0" xfId="0" applyFont="1" applyFill="1" applyAlignment="1">
      <alignment horizontal="center" vertical="center"/>
    </xf>
    <xf numFmtId="0" fontId="0" fillId="0" borderId="0" xfId="0" applyProtection="1">
      <protection locked="0"/>
    </xf>
    <xf numFmtId="0" fontId="0" fillId="0" borderId="10" xfId="0" applyBorder="1" applyProtection="1">
      <protection locked="0"/>
    </xf>
    <xf numFmtId="0" fontId="0" fillId="0" borderId="10" xfId="0" applyBorder="1" applyAlignment="1" applyProtection="1">
      <alignment vertical="center" wrapText="1"/>
      <protection locked="0"/>
    </xf>
    <xf numFmtId="0" fontId="0" fillId="0" borderId="10" xfId="0" quotePrefix="1" applyBorder="1" applyAlignment="1" applyProtection="1">
      <alignment vertical="center" wrapText="1"/>
      <protection locked="0"/>
    </xf>
    <xf numFmtId="0" fontId="0" fillId="0" borderId="10" xfId="0" applyBorder="1" applyAlignment="1" applyProtection="1">
      <alignment wrapText="1"/>
      <protection locked="0"/>
    </xf>
    <xf numFmtId="0" fontId="0" fillId="0" borderId="10" xfId="0" quotePrefix="1" applyBorder="1" applyAlignment="1" applyProtection="1">
      <alignment vertical="center"/>
      <protection locked="0"/>
    </xf>
    <xf numFmtId="0" fontId="0" fillId="0" borderId="10" xfId="0" applyBorder="1" applyAlignment="1" applyProtection="1">
      <protection locked="0"/>
    </xf>
    <xf numFmtId="0" fontId="0" fillId="0" borderId="17" xfId="0" quotePrefix="1" applyBorder="1" applyAlignment="1" applyProtection="1">
      <alignment vertical="center"/>
      <protection locked="0"/>
    </xf>
    <xf numFmtId="0" fontId="0" fillId="0" borderId="17" xfId="0" applyBorder="1" applyProtection="1">
      <protection locked="0"/>
    </xf>
    <xf numFmtId="0" fontId="0" fillId="0" borderId="17" xfId="0" applyBorder="1" applyAlignment="1" applyProtection="1">
      <protection locked="0"/>
    </xf>
    <xf numFmtId="0" fontId="19" fillId="34" borderId="0" xfId="0" applyFont="1" applyFill="1" applyAlignment="1">
      <alignment wrapText="1"/>
    </xf>
    <xf numFmtId="0" fontId="19" fillId="35" borderId="0" xfId="0" applyFont="1" applyFill="1" applyAlignment="1">
      <alignment wrapText="1"/>
    </xf>
    <xf numFmtId="0" fontId="19" fillId="36" borderId="0" xfId="0" applyFont="1" applyFill="1" applyAlignment="1">
      <alignment wrapText="1"/>
    </xf>
    <xf numFmtId="0" fontId="19" fillId="37" borderId="0" xfId="0" applyFont="1" applyFill="1" applyAlignment="1">
      <alignment wrapText="1"/>
    </xf>
    <xf numFmtId="0" fontId="21" fillId="0" borderId="10" xfId="0" applyFont="1" applyFill="1" applyBorder="1" applyAlignment="1">
      <alignment horizontal="center" vertical="top" wrapText="1"/>
    </xf>
    <xf numFmtId="0" fontId="21" fillId="0" borderId="10" xfId="0" applyFont="1" applyFill="1" applyBorder="1" applyAlignment="1">
      <alignment horizontal="right" vertical="top" wrapText="1"/>
    </xf>
    <xf numFmtId="0" fontId="22" fillId="0" borderId="10" xfId="0" applyFont="1" applyFill="1" applyBorder="1" applyAlignment="1">
      <alignment vertical="top" wrapText="1"/>
    </xf>
    <xf numFmtId="0" fontId="0" fillId="0" borderId="10" xfId="0" applyFill="1" applyBorder="1" applyAlignment="1">
      <alignment wrapText="1"/>
    </xf>
    <xf numFmtId="0" fontId="0" fillId="0" borderId="10" xfId="0" applyBorder="1" applyAlignment="1">
      <alignment horizontal="center" vertical="center" wrapText="1"/>
    </xf>
    <xf numFmtId="0" fontId="0" fillId="0" borderId="15" xfId="0" applyBorder="1" applyProtection="1">
      <protection locked="0"/>
    </xf>
    <xf numFmtId="0" fontId="0" fillId="0" borderId="15" xfId="0" applyBorder="1" applyProtection="1">
      <protection hidden="1"/>
    </xf>
    <xf numFmtId="0" fontId="0" fillId="0" borderId="15" xfId="0" applyBorder="1" applyAlignment="1" applyProtection="1">
      <alignment vertical="center" wrapText="1"/>
      <protection locked="0"/>
    </xf>
    <xf numFmtId="0" fontId="16" fillId="38" borderId="12" xfId="0" applyFont="1" applyFill="1" applyBorder="1" applyAlignment="1" applyProtection="1">
      <alignment horizontal="center" vertical="center" wrapText="1"/>
      <protection locked="0"/>
    </xf>
    <xf numFmtId="0" fontId="13" fillId="39" borderId="10" xfId="0" applyFont="1" applyFill="1" applyBorder="1" applyAlignment="1" applyProtection="1">
      <alignment horizontal="center" vertical="center" wrapText="1"/>
      <protection locked="0"/>
    </xf>
    <xf numFmtId="0" fontId="13" fillId="39" borderId="12" xfId="0" applyFont="1" applyFill="1" applyBorder="1" applyAlignment="1" applyProtection="1">
      <alignment horizontal="center" vertical="center" wrapText="1"/>
      <protection locked="0"/>
    </xf>
    <xf numFmtId="0" fontId="16" fillId="0" borderId="10" xfId="0" applyFont="1" applyBorder="1" applyAlignment="1">
      <alignment horizontal="center" vertical="center"/>
    </xf>
    <xf numFmtId="0" fontId="16" fillId="38" borderId="10" xfId="0" applyFont="1" applyFill="1" applyBorder="1" applyAlignment="1">
      <alignment horizontal="center" vertical="center"/>
    </xf>
    <xf numFmtId="0" fontId="0" fillId="38" borderId="10" xfId="0" applyFill="1" applyBorder="1"/>
    <xf numFmtId="0" fontId="0" fillId="38" borderId="0" xfId="0" applyFill="1"/>
    <xf numFmtId="0" fontId="16" fillId="38" borderId="10" xfId="0" applyFont="1" applyFill="1" applyBorder="1" applyAlignment="1">
      <alignment horizontal="right"/>
    </xf>
    <xf numFmtId="0" fontId="16" fillId="0" borderId="10" xfId="0" applyFont="1" applyBorder="1"/>
    <xf numFmtId="0" fontId="0" fillId="0" borderId="0" xfId="0" applyAlignment="1">
      <alignment wrapText="1"/>
    </xf>
    <xf numFmtId="0" fontId="0" fillId="0" borderId="0" xfId="0" applyProtection="1">
      <protection hidden="1"/>
    </xf>
    <xf numFmtId="0" fontId="0" fillId="0" borderId="10" xfId="0" applyBorder="1" applyProtection="1">
      <protection hidden="1"/>
    </xf>
    <xf numFmtId="0" fontId="0" fillId="0" borderId="17" xfId="0" applyBorder="1" applyProtection="1">
      <protection hidden="1"/>
    </xf>
    <xf numFmtId="0" fontId="0" fillId="0" borderId="12" xfId="0" quotePrefix="1" applyBorder="1" applyAlignment="1" applyProtection="1">
      <alignment vertical="center"/>
      <protection locked="0"/>
    </xf>
    <xf numFmtId="0" fontId="0" fillId="0" borderId="12" xfId="0" applyBorder="1" applyProtection="1">
      <protection locked="0"/>
    </xf>
    <xf numFmtId="0" fontId="0" fillId="0" borderId="12" xfId="0" applyBorder="1" applyProtection="1">
      <protection hidden="1"/>
    </xf>
    <xf numFmtId="0" fontId="0" fillId="0" borderId="12" xfId="0" applyBorder="1" applyAlignment="1" applyProtection="1">
      <protection locked="0"/>
    </xf>
    <xf numFmtId="0" fontId="13" fillId="39" borderId="12" xfId="0" applyFont="1" applyFill="1" applyBorder="1" applyAlignment="1" applyProtection="1">
      <alignment horizontal="center" vertical="center" wrapText="1"/>
      <protection locked="0"/>
    </xf>
    <xf numFmtId="0" fontId="0" fillId="0" borderId="11" xfId="0" applyBorder="1" applyAlignment="1">
      <alignment wrapText="1"/>
    </xf>
    <xf numFmtId="0" fontId="0" fillId="0" borderId="11" xfId="0" applyBorder="1" applyAlignment="1">
      <alignment horizontal="center" vertical="center" wrapText="1"/>
    </xf>
    <xf numFmtId="0" fontId="0" fillId="0" borderId="11" xfId="0" applyFill="1" applyBorder="1" applyAlignment="1">
      <alignment wrapText="1"/>
    </xf>
    <xf numFmtId="0" fontId="0" fillId="0" borderId="0" xfId="0" applyFill="1" applyBorder="1"/>
    <xf numFmtId="0" fontId="19" fillId="0" borderId="0" xfId="0" applyFont="1" applyFill="1" applyBorder="1" applyAlignment="1">
      <alignment wrapText="1"/>
    </xf>
    <xf numFmtId="0" fontId="20" fillId="0" borderId="0" xfId="0" applyFont="1" applyFill="1" applyBorder="1" applyAlignment="1">
      <alignment vertical="center"/>
    </xf>
    <xf numFmtId="0" fontId="0" fillId="0" borderId="15" xfId="0" applyBorder="1" applyAlignment="1" applyProtection="1">
      <alignment wrapText="1"/>
      <protection locked="0"/>
    </xf>
    <xf numFmtId="0" fontId="0" fillId="0" borderId="12" xfId="0" applyBorder="1" applyAlignment="1" applyProtection="1">
      <alignment wrapText="1"/>
      <protection locked="0"/>
    </xf>
    <xf numFmtId="0" fontId="0" fillId="0" borderId="17" xfId="0" applyBorder="1" applyAlignment="1" applyProtection="1">
      <alignment wrapText="1"/>
      <protection locked="0"/>
    </xf>
    <xf numFmtId="166" fontId="0" fillId="0" borderId="0" xfId="43" applyNumberFormat="1" applyFont="1"/>
    <xf numFmtId="167" fontId="0" fillId="0" borderId="0" xfId="44" applyNumberFormat="1" applyFont="1"/>
    <xf numFmtId="0" fontId="0" fillId="0" borderId="10" xfId="0" applyBorder="1" applyAlignment="1">
      <alignment horizontal="center"/>
    </xf>
    <xf numFmtId="0" fontId="28" fillId="40" borderId="11" xfId="0" applyFont="1" applyFill="1" applyBorder="1" applyAlignment="1">
      <alignment horizontal="center" vertical="top" wrapText="1" readingOrder="1"/>
    </xf>
    <xf numFmtId="0" fontId="29" fillId="41" borderId="10" xfId="0" applyFont="1" applyFill="1" applyBorder="1" applyAlignment="1">
      <alignment horizontal="center" vertical="top" wrapText="1" readingOrder="1"/>
    </xf>
    <xf numFmtId="0" fontId="0" fillId="0" borderId="25"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10" xfId="0" applyFont="1" applyBorder="1" applyProtection="1">
      <protection locked="0"/>
    </xf>
    <xf numFmtId="0" fontId="29" fillId="41" borderId="11" xfId="0" applyFont="1" applyFill="1" applyBorder="1" applyAlignment="1">
      <alignment horizontal="center" vertical="top" wrapText="1" readingOrder="1"/>
    </xf>
    <xf numFmtId="0" fontId="16" fillId="0" borderId="10" xfId="0" applyFont="1" applyBorder="1" applyAlignment="1">
      <alignment horizontal="center" vertical="center"/>
    </xf>
    <xf numFmtId="0" fontId="0" fillId="0" borderId="10" xfId="0"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xf>
    <xf numFmtId="0" fontId="0" fillId="42" borderId="0" xfId="0" applyFont="1" applyFill="1"/>
    <xf numFmtId="0" fontId="29" fillId="42" borderId="0" xfId="0" applyFont="1" applyFill="1" applyBorder="1" applyAlignment="1">
      <alignment horizontal="center" vertical="top" wrapText="1" readingOrder="1"/>
    </xf>
    <xf numFmtId="0" fontId="0" fillId="42" borderId="0" xfId="0" applyFont="1" applyFill="1" applyBorder="1" applyAlignment="1">
      <alignment horizontal="center"/>
    </xf>
    <xf numFmtId="0" fontId="25" fillId="42" borderId="0" xfId="0" applyFont="1" applyFill="1" applyBorder="1" applyAlignment="1">
      <alignment vertical="center" wrapText="1"/>
    </xf>
    <xf numFmtId="0" fontId="0" fillId="42" borderId="0" xfId="0" applyFont="1" applyFill="1" applyBorder="1" applyAlignment="1">
      <alignment horizontal="center" vertical="center"/>
    </xf>
    <xf numFmtId="0" fontId="0" fillId="42" borderId="0" xfId="0" applyFont="1" applyFill="1" applyBorder="1"/>
    <xf numFmtId="0" fontId="0" fillId="42" borderId="0" xfId="0" applyFont="1" applyFill="1" applyBorder="1" applyAlignment="1">
      <alignment vertical="center"/>
    </xf>
    <xf numFmtId="2" fontId="16" fillId="0" borderId="10" xfId="0" applyNumberFormat="1" applyFont="1" applyBorder="1" applyAlignment="1">
      <alignment horizontal="center" vertical="center"/>
    </xf>
    <xf numFmtId="2" fontId="0" fillId="0" borderId="10" xfId="0" applyNumberFormat="1" applyBorder="1"/>
    <xf numFmtId="2" fontId="0" fillId="0" borderId="0" xfId="0" applyNumberFormat="1"/>
    <xf numFmtId="0" fontId="0" fillId="0" borderId="22" xfId="0" applyBorder="1"/>
    <xf numFmtId="0" fontId="22" fillId="0" borderId="10" xfId="0" applyFont="1" applyBorder="1" applyAlignment="1">
      <alignment vertical="center" wrapText="1"/>
    </xf>
    <xf numFmtId="0" fontId="22" fillId="0" borderId="10" xfId="0" applyFont="1" applyFill="1" applyBorder="1" applyAlignment="1">
      <alignment vertical="center" wrapText="1"/>
    </xf>
    <xf numFmtId="0" fontId="0" fillId="0" borderId="10" xfId="0" applyFill="1" applyBorder="1"/>
    <xf numFmtId="0" fontId="0" fillId="0" borderId="13" xfId="0" applyBorder="1"/>
    <xf numFmtId="0" fontId="0" fillId="0" borderId="10" xfId="0" applyBorder="1" applyAlignment="1">
      <alignment vertical="center"/>
    </xf>
    <xf numFmtId="0" fontId="0" fillId="0" borderId="0" xfId="0" applyAlignment="1">
      <alignment vertical="center"/>
    </xf>
    <xf numFmtId="0" fontId="0" fillId="0" borderId="13" xfId="0" applyBorder="1" applyAlignment="1" applyProtection="1">
      <alignment horizontal="center" vertical="center"/>
      <protection locked="0"/>
    </xf>
    <xf numFmtId="0" fontId="22" fillId="38" borderId="10" xfId="0" applyFont="1" applyFill="1" applyBorder="1" applyAlignment="1">
      <alignment vertical="center" wrapText="1"/>
    </xf>
    <xf numFmtId="0" fontId="0" fillId="0" borderId="21" xfId="0" applyBorder="1" applyAlignment="1" applyProtection="1">
      <alignment vertical="center" wrapText="1"/>
      <protection locked="0"/>
    </xf>
    <xf numFmtId="0" fontId="0" fillId="0" borderId="21" xfId="0" quotePrefix="1"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0" fillId="0" borderId="15" xfId="0" applyBorder="1" applyAlignment="1" applyProtection="1">
      <alignment vertical="center"/>
      <protection locked="0"/>
    </xf>
    <xf numFmtId="0" fontId="0" fillId="0" borderId="21" xfId="0" applyBorder="1" applyAlignment="1" applyProtection="1">
      <alignment vertical="center"/>
      <protection locked="0"/>
    </xf>
    <xf numFmtId="0" fontId="0" fillId="0" borderId="10" xfId="0" applyBorder="1" applyAlignment="1" applyProtection="1">
      <alignment vertical="center"/>
      <protection locked="0"/>
    </xf>
    <xf numFmtId="0" fontId="0" fillId="0" borderId="2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33" fillId="0" borderId="0" xfId="45"/>
    <xf numFmtId="0" fontId="33" fillId="0" borderId="0" xfId="45" applyAlignment="1">
      <alignment horizontal="left"/>
    </xf>
    <xf numFmtId="0" fontId="33" fillId="0" borderId="0" xfId="45" applyBorder="1"/>
    <xf numFmtId="0" fontId="34" fillId="43" borderId="0" xfId="46" applyFont="1" applyBorder="1" applyAlignment="1" applyProtection="1">
      <alignment horizontal="center" vertical="center"/>
    </xf>
    <xf numFmtId="0" fontId="0" fillId="0" borderId="0" xfId="45" applyFont="1" applyAlignment="1">
      <alignment horizontal="left" vertical="center" wrapText="1"/>
    </xf>
    <xf numFmtId="0" fontId="0" fillId="0" borderId="0" xfId="45" applyFont="1" applyAlignment="1">
      <alignment vertical="center"/>
    </xf>
    <xf numFmtId="0" fontId="0" fillId="0" borderId="0" xfId="45" applyFont="1" applyAlignment="1">
      <alignment vertical="center" wrapText="1"/>
    </xf>
    <xf numFmtId="0" fontId="0" fillId="0" borderId="45" xfId="45" applyFont="1" applyBorder="1" applyAlignment="1">
      <alignment vertical="center" wrapText="1"/>
    </xf>
    <xf numFmtId="0" fontId="0" fillId="0" borderId="0" xfId="45" applyFont="1" applyBorder="1" applyAlignment="1">
      <alignment horizontal="left" vertical="center" wrapText="1"/>
    </xf>
    <xf numFmtId="0" fontId="0" fillId="0" borderId="0" xfId="45" applyFont="1" applyBorder="1" applyAlignment="1">
      <alignment vertical="center" wrapText="1"/>
    </xf>
    <xf numFmtId="0" fontId="0" fillId="0" borderId="15" xfId="0" applyBorder="1" applyAlignment="1" applyProtection="1">
      <alignment vertical="center"/>
      <protection hidden="1"/>
    </xf>
    <xf numFmtId="0" fontId="0" fillId="0" borderId="10" xfId="0" applyBorder="1" applyAlignment="1" applyProtection="1">
      <alignment vertical="center"/>
      <protection hidden="1"/>
    </xf>
    <xf numFmtId="0" fontId="0" fillId="44" borderId="0" xfId="45" applyFont="1" applyFill="1" applyAlignment="1">
      <alignment horizontal="left" vertical="center" wrapText="1"/>
    </xf>
    <xf numFmtId="0" fontId="0" fillId="44" borderId="0" xfId="45" applyFont="1" applyFill="1" applyAlignment="1">
      <alignment vertical="center" wrapText="1"/>
    </xf>
    <xf numFmtId="0" fontId="0" fillId="45" borderId="0" xfId="45" applyFont="1" applyFill="1" applyAlignment="1">
      <alignment vertical="center"/>
    </xf>
    <xf numFmtId="0" fontId="33" fillId="0" borderId="0" xfId="45" applyFont="1" applyBorder="1" applyAlignment="1" applyProtection="1">
      <alignment horizontal="left" vertical="center" wrapText="1"/>
      <protection locked="0"/>
    </xf>
    <xf numFmtId="0" fontId="0" fillId="44" borderId="0" xfId="45" applyFont="1" applyFill="1" applyBorder="1" applyAlignment="1">
      <alignment vertical="center" wrapText="1"/>
    </xf>
    <xf numFmtId="0" fontId="26" fillId="0" borderId="10" xfId="0" applyFont="1" applyBorder="1" applyAlignment="1">
      <alignment horizontal="left" vertical="center" wrapText="1" readingOrder="1"/>
    </xf>
    <xf numFmtId="0" fontId="26" fillId="0" borderId="11" xfId="0" applyFont="1" applyBorder="1" applyAlignment="1">
      <alignment vertical="center" wrapText="1"/>
    </xf>
    <xf numFmtId="0" fontId="26" fillId="0" borderId="41" xfId="0" applyFont="1" applyBorder="1" applyAlignment="1">
      <alignment vertical="center" wrapText="1"/>
    </xf>
    <xf numFmtId="0" fontId="26" fillId="0" borderId="22" xfId="0" applyFont="1" applyBorder="1" applyAlignment="1">
      <alignment vertical="center" wrapText="1"/>
    </xf>
    <xf numFmtId="0" fontId="27" fillId="40" borderId="10" xfId="0" applyFont="1" applyFill="1" applyBorder="1" applyAlignment="1">
      <alignment horizontal="center" vertical="top" wrapText="1" readingOrder="1"/>
    </xf>
    <xf numFmtId="0" fontId="28" fillId="40" borderId="11" xfId="0" applyFont="1" applyFill="1" applyBorder="1" applyAlignment="1">
      <alignment horizontal="center" vertical="top" wrapText="1" readingOrder="1"/>
    </xf>
    <xf numFmtId="0" fontId="28" fillId="40" borderId="22" xfId="0" applyFont="1" applyFill="1" applyBorder="1" applyAlignment="1">
      <alignment horizontal="center" vertical="top" wrapText="1" readingOrder="1"/>
    </xf>
    <xf numFmtId="0" fontId="29" fillId="41" borderId="11" xfId="0" applyFont="1" applyFill="1" applyBorder="1" applyAlignment="1">
      <alignment horizontal="center" vertical="top" wrapText="1" readingOrder="1"/>
    </xf>
    <xf numFmtId="0" fontId="29" fillId="41" borderId="41" xfId="0" applyFont="1" applyFill="1" applyBorder="1" applyAlignment="1">
      <alignment horizontal="center" vertical="top" wrapText="1" readingOrder="1"/>
    </xf>
    <xf numFmtId="0" fontId="29" fillId="41" borderId="22" xfId="0" applyFont="1" applyFill="1" applyBorder="1" applyAlignment="1">
      <alignment horizontal="center" vertical="top" wrapText="1" readingOrder="1"/>
    </xf>
    <xf numFmtId="0" fontId="0" fillId="0" borderId="10" xfId="0" applyBorder="1" applyAlignment="1" applyProtection="1">
      <alignment horizontal="center"/>
      <protection locked="0"/>
    </xf>
    <xf numFmtId="0" fontId="0" fillId="0" borderId="18"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29" fillId="41" borderId="10" xfId="0" applyFont="1" applyFill="1" applyBorder="1" applyAlignment="1">
      <alignment horizontal="center" vertical="top" wrapText="1" readingOrder="1"/>
    </xf>
    <xf numFmtId="0" fontId="30" fillId="0" borderId="11" xfId="0" applyFont="1" applyBorder="1" applyAlignment="1">
      <alignment horizontal="left" vertical="center" wrapText="1"/>
    </xf>
    <xf numFmtId="0" fontId="30" fillId="0" borderId="41" xfId="0" applyFont="1" applyBorder="1" applyAlignment="1">
      <alignment horizontal="left" vertical="center" wrapText="1"/>
    </xf>
    <xf numFmtId="0" fontId="30" fillId="0" borderId="22" xfId="0" applyFont="1" applyBorder="1" applyAlignment="1">
      <alignment horizontal="left" vertical="center" wrapText="1"/>
    </xf>
    <xf numFmtId="0" fontId="26" fillId="0" borderId="11" xfId="0" applyFont="1" applyBorder="1" applyAlignment="1">
      <alignment horizontal="left" vertical="center" wrapText="1"/>
    </xf>
    <xf numFmtId="0" fontId="26" fillId="0" borderId="41" xfId="0" applyFont="1" applyBorder="1" applyAlignment="1">
      <alignment horizontal="left" vertical="center" wrapText="1"/>
    </xf>
    <xf numFmtId="0" fontId="26" fillId="0" borderId="22"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2" xfId="0" applyFont="1" applyBorder="1" applyAlignment="1">
      <alignment horizontal="center" vertical="center" wrapText="1"/>
    </xf>
    <xf numFmtId="0" fontId="30" fillId="0" borderId="41" xfId="0" applyFont="1" applyBorder="1" applyAlignment="1">
      <alignment horizontal="left" vertical="center"/>
    </xf>
    <xf numFmtId="0" fontId="30" fillId="0" borderId="22" xfId="0" applyFont="1" applyBorder="1" applyAlignment="1">
      <alignment horizontal="left" vertical="center"/>
    </xf>
    <xf numFmtId="0" fontId="26" fillId="0" borderId="10" xfId="0" applyFont="1" applyBorder="1" applyAlignment="1">
      <alignment horizontal="center" vertical="center" wrapText="1" readingOrder="1"/>
    </xf>
    <xf numFmtId="0" fontId="26" fillId="0" borderId="11" xfId="0" applyFont="1" applyBorder="1" applyAlignment="1">
      <alignment horizontal="center" vertical="center" wrapText="1" readingOrder="1"/>
    </xf>
    <xf numFmtId="0" fontId="26" fillId="0" borderId="22" xfId="0" applyFont="1" applyBorder="1" applyAlignment="1">
      <alignment horizontal="center" vertical="center" wrapText="1" readingOrder="1"/>
    </xf>
    <xf numFmtId="0" fontId="30" fillId="0" borderId="11" xfId="0" applyFont="1" applyBorder="1" applyAlignment="1">
      <alignment horizontal="center" vertical="center"/>
    </xf>
    <xf numFmtId="0" fontId="30" fillId="0" borderId="41" xfId="0" applyFont="1" applyBorder="1" applyAlignment="1">
      <alignment horizontal="center" vertical="center"/>
    </xf>
    <xf numFmtId="0" fontId="30" fillId="0" borderId="22" xfId="0" applyFont="1" applyBorder="1" applyAlignment="1">
      <alignment horizontal="center" vertical="center"/>
    </xf>
    <xf numFmtId="0" fontId="30" fillId="0" borderId="11"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22" xfId="0" applyFont="1" applyBorder="1" applyAlignment="1">
      <alignment horizontal="center" vertical="center" wrapText="1"/>
    </xf>
    <xf numFmtId="0" fontId="32" fillId="0" borderId="0" xfId="0" applyFont="1" applyAlignment="1">
      <alignment horizontal="center" vertical="center"/>
    </xf>
    <xf numFmtId="0" fontId="32" fillId="0" borderId="25" xfId="0" applyFont="1" applyBorder="1" applyAlignment="1">
      <alignment horizontal="center" vertical="center"/>
    </xf>
    <xf numFmtId="0" fontId="0" fillId="0" borderId="10" xfId="0" applyFont="1" applyBorder="1" applyAlignment="1" applyProtection="1">
      <alignment horizontal="left" vertical="center"/>
      <protection locked="0"/>
    </xf>
    <xf numFmtId="0" fontId="31" fillId="40" borderId="10" xfId="0" applyFont="1" applyFill="1" applyBorder="1" applyAlignment="1">
      <alignment horizontal="center" vertical="top" wrapText="1" readingOrder="1"/>
    </xf>
    <xf numFmtId="0" fontId="31" fillId="40" borderId="12" xfId="0" applyFont="1" applyFill="1" applyBorder="1" applyAlignment="1">
      <alignment horizontal="center" vertical="top" wrapText="1" readingOrder="1"/>
    </xf>
    <xf numFmtId="0" fontId="0" fillId="0" borderId="10" xfId="0" applyFont="1" applyBorder="1" applyAlignment="1" applyProtection="1">
      <alignment horizontal="center"/>
      <protection locked="0"/>
    </xf>
    <xf numFmtId="0" fontId="0" fillId="0" borderId="18"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vertical="center" wrapText="1"/>
    </xf>
    <xf numFmtId="0" fontId="0" fillId="0" borderId="10" xfId="0" applyBorder="1" applyAlignment="1">
      <alignment vertical="center"/>
    </xf>
    <xf numFmtId="0" fontId="0" fillId="0" borderId="18" xfId="0"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1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5" xfId="0" applyBorder="1" applyAlignment="1" applyProtection="1">
      <alignment horizontal="left" vertical="center" wrapText="1"/>
      <protection locked="0"/>
    </xf>
    <xf numFmtId="0" fontId="0" fillId="0" borderId="10" xfId="0" quotePrefix="1"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37"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13" fillId="38" borderId="12" xfId="0" applyFont="1" applyFill="1" applyBorder="1" applyAlignment="1" applyProtection="1">
      <alignment horizontal="center" vertical="center" wrapText="1"/>
      <protection hidden="1"/>
    </xf>
    <xf numFmtId="0" fontId="0" fillId="0" borderId="13" xfId="0" applyBorder="1" applyProtection="1">
      <protection hidden="1"/>
    </xf>
    <xf numFmtId="0" fontId="13" fillId="39" borderId="10" xfId="0" applyFont="1" applyFill="1" applyBorder="1" applyAlignment="1" applyProtection="1">
      <alignment horizontal="center" vertical="center" wrapText="1"/>
      <protection locked="0"/>
    </xf>
    <xf numFmtId="0" fontId="13" fillId="39" borderId="12" xfId="0" applyFont="1" applyFill="1" applyBorder="1" applyAlignment="1" applyProtection="1">
      <alignment horizontal="center" vertical="center" wrapText="1"/>
      <protection locked="0"/>
    </xf>
    <xf numFmtId="0" fontId="0" fillId="0" borderId="13" xfId="0" applyBorder="1" applyProtection="1">
      <protection locked="0"/>
    </xf>
    <xf numFmtId="0" fontId="13" fillId="39" borderId="18" xfId="0" applyFont="1" applyFill="1" applyBorder="1" applyAlignment="1" applyProtection="1">
      <alignment horizontal="center" vertical="center" wrapText="1"/>
      <protection locked="0"/>
    </xf>
    <xf numFmtId="0" fontId="13" fillId="39" borderId="28" xfId="0" applyFont="1" applyFill="1" applyBorder="1" applyAlignment="1" applyProtection="1">
      <alignment horizontal="center" vertical="center" wrapText="1"/>
      <protection locked="0"/>
    </xf>
    <xf numFmtId="0" fontId="13" fillId="39" borderId="26" xfId="0" applyFont="1" applyFill="1" applyBorder="1" applyAlignment="1" applyProtection="1">
      <alignment horizontal="center" vertical="center" wrapText="1"/>
      <protection locked="0"/>
    </xf>
    <xf numFmtId="0" fontId="13" fillId="39" borderId="24" xfId="0" applyFont="1" applyFill="1" applyBorder="1" applyAlignment="1" applyProtection="1">
      <alignment horizontal="center" vertical="center" wrapText="1"/>
      <protection locked="0"/>
    </xf>
    <xf numFmtId="0" fontId="13" fillId="39" borderId="25" xfId="0" applyFont="1" applyFill="1" applyBorder="1" applyAlignment="1" applyProtection="1">
      <alignment horizontal="center" vertical="center" wrapText="1"/>
      <protection locked="0"/>
    </xf>
    <xf numFmtId="0" fontId="13" fillId="39" borderId="27" xfId="0" applyFont="1" applyFill="1" applyBorder="1" applyAlignment="1" applyProtection="1">
      <alignment horizontal="center" vertical="center" wrapText="1"/>
      <protection locked="0"/>
    </xf>
    <xf numFmtId="0" fontId="13" fillId="39" borderId="13" xfId="0" applyFont="1" applyFill="1" applyBorder="1" applyAlignment="1" applyProtection="1">
      <alignment horizontal="center" vertical="center" wrapText="1"/>
      <protection locked="0"/>
    </xf>
    <xf numFmtId="0" fontId="0" fillId="0" borderId="15" xfId="0" quotePrefix="1" applyBorder="1" applyAlignment="1" applyProtection="1">
      <alignment horizontal="left" vertical="center" wrapText="1"/>
      <protection locked="0"/>
    </xf>
    <xf numFmtId="0" fontId="0" fillId="0" borderId="21" xfId="0" quotePrefix="1"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25" fillId="0" borderId="15"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0" fillId="0" borderId="17" xfId="0" applyBorder="1" applyAlignment="1" applyProtection="1">
      <alignment horizontal="center" vertical="center"/>
      <protection hidden="1"/>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0" borderId="17" xfId="0"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16" fillId="38" borderId="18" xfId="0" applyFont="1" applyFill="1" applyBorder="1" applyAlignment="1" applyProtection="1">
      <alignment horizontal="center" vertical="center" wrapText="1"/>
      <protection locked="0"/>
    </xf>
    <xf numFmtId="0" fontId="16" fillId="38" borderId="26" xfId="0" applyFont="1" applyFill="1" applyBorder="1" applyAlignment="1" applyProtection="1">
      <alignment horizontal="center" vertical="center" wrapText="1"/>
      <protection locked="0"/>
    </xf>
    <xf numFmtId="0" fontId="16" fillId="38" borderId="33" xfId="0" applyFont="1" applyFill="1" applyBorder="1" applyAlignment="1" applyProtection="1">
      <alignment horizontal="center" vertical="center" wrapText="1"/>
      <protection locked="0"/>
    </xf>
    <xf numFmtId="0" fontId="16" fillId="38" borderId="34" xfId="0" applyFont="1" applyFill="1" applyBorder="1" applyAlignment="1" applyProtection="1">
      <alignment horizontal="center" vertical="center" wrapText="1"/>
      <protection locked="0"/>
    </xf>
    <xf numFmtId="0" fontId="0" fillId="0" borderId="32" xfId="0" applyFont="1" applyBorder="1" applyAlignment="1" applyProtection="1">
      <alignment horizontal="left" vertical="center" wrapText="1"/>
      <protection locked="0"/>
    </xf>
    <xf numFmtId="0" fontId="0" fillId="0" borderId="32"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8" xfId="0" applyBorder="1" applyAlignment="1" applyProtection="1">
      <alignment horizontal="center" vertical="center"/>
      <protection hidden="1"/>
    </xf>
    <xf numFmtId="0" fontId="16" fillId="38" borderId="39" xfId="0" applyFont="1" applyFill="1" applyBorder="1" applyAlignment="1" applyProtection="1">
      <alignment horizontal="center" vertical="center" wrapText="1"/>
      <protection locked="0"/>
    </xf>
    <xf numFmtId="0" fontId="16" fillId="38" borderId="40" xfId="0" applyFont="1" applyFill="1" applyBorder="1" applyAlignment="1" applyProtection="1">
      <alignment horizontal="center" vertical="center" wrapText="1"/>
      <protection locked="0"/>
    </xf>
    <xf numFmtId="0" fontId="0" fillId="0" borderId="20" xfId="0" applyBorder="1" applyAlignment="1" applyProtection="1">
      <alignment horizontal="center"/>
      <protection locked="0"/>
    </xf>
    <xf numFmtId="0" fontId="13" fillId="39" borderId="33" xfId="0" applyFont="1" applyFill="1" applyBorder="1" applyAlignment="1" applyProtection="1">
      <alignment horizontal="center" vertical="center" wrapText="1"/>
      <protection locked="0"/>
    </xf>
    <xf numFmtId="0" fontId="13" fillId="39" borderId="0" xfId="0" applyFont="1" applyFill="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36" fillId="0" borderId="15"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35" fillId="0" borderId="15" xfId="0" applyFont="1" applyBorder="1" applyAlignment="1" applyProtection="1">
      <alignment vertical="center" wrapText="1"/>
      <protection locked="0"/>
    </xf>
    <xf numFmtId="0" fontId="0" fillId="0" borderId="32" xfId="0" applyFont="1" applyBorder="1" applyAlignment="1" applyProtection="1">
      <alignment vertical="center" wrapText="1"/>
      <protection locked="0"/>
    </xf>
    <xf numFmtId="0" fontId="0" fillId="0" borderId="37"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38" xfId="0" applyBorder="1" applyAlignment="1" applyProtection="1">
      <alignment horizontal="center" vertical="center" wrapText="1"/>
      <protection hidden="1"/>
    </xf>
    <xf numFmtId="0" fontId="16" fillId="0" borderId="10" xfId="0" applyFont="1" applyBorder="1" applyAlignment="1">
      <alignment horizontal="center" vertical="center"/>
    </xf>
    <xf numFmtId="0" fontId="16" fillId="0" borderId="10" xfId="0" applyFont="1" applyBorder="1" applyAlignment="1">
      <alignment horizontal="right"/>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16" fillId="0" borderId="11" xfId="0" applyFont="1" applyBorder="1" applyAlignment="1">
      <alignment horizontal="center" vertical="center"/>
    </xf>
    <xf numFmtId="0" fontId="16" fillId="0" borderId="22" xfId="0" applyFont="1" applyBorder="1" applyAlignment="1">
      <alignment horizontal="center" vertical="center"/>
    </xf>
    <xf numFmtId="0" fontId="21" fillId="0" borderId="29" xfId="0" applyFont="1" applyFill="1" applyBorder="1" applyAlignment="1">
      <alignment horizontal="center" vertical="top"/>
    </xf>
    <xf numFmtId="0" fontId="21" fillId="0" borderId="30" xfId="0" applyFont="1" applyFill="1" applyBorder="1" applyAlignment="1">
      <alignment horizontal="center" vertical="top"/>
    </xf>
    <xf numFmtId="0" fontId="21" fillId="0" borderId="31" xfId="0" applyFont="1" applyFill="1" applyBorder="1" applyAlignment="1">
      <alignment horizontal="center" vertical="top"/>
    </xf>
    <xf numFmtId="0" fontId="20" fillId="33" borderId="0" xfId="0" applyFont="1" applyFill="1" applyAlignment="1">
      <alignment horizontal="center" vertical="center"/>
    </xf>
    <xf numFmtId="0" fontId="20" fillId="33" borderId="0" xfId="0" applyFont="1" applyFill="1" applyAlignment="1">
      <alignment horizontal="right" vertical="center" textRotation="90" wrapText="1"/>
    </xf>
    <xf numFmtId="0" fontId="20" fillId="33" borderId="0" xfId="0" applyFont="1" applyFill="1" applyAlignment="1">
      <alignment horizontal="center" wrapText="1"/>
    </xf>
    <xf numFmtId="0" fontId="16" fillId="0" borderId="0" xfId="0" applyFont="1" applyAlignment="1">
      <alignment horizontal="center"/>
    </xf>
    <xf numFmtId="0" fontId="0" fillId="0" borderId="10" xfId="0" applyFill="1" applyBorder="1" applyAlignment="1">
      <alignment horizontal="left" vertical="center" wrapText="1"/>
    </xf>
    <xf numFmtId="0" fontId="16" fillId="0" borderId="10" xfId="0" applyFont="1" applyFill="1" applyBorder="1" applyAlignment="1">
      <alignment horizontal="center"/>
    </xf>
    <xf numFmtId="0" fontId="21" fillId="0" borderId="10" xfId="0" applyFont="1" applyFill="1" applyBorder="1" applyAlignment="1">
      <alignment horizontal="center" vertical="top"/>
    </xf>
    <xf numFmtId="0" fontId="21" fillId="0" borderId="10"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Border="1" applyAlignment="1">
      <alignment horizont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urrency" xfId="44" builtinId="4"/>
    <cellStyle name="Excel Built-in Accent5" xfId="46" xr:uid="{00000000-0005-0000-0000-00001F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5"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theme="9"/>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EF9715"/>
        </patternFill>
      </fill>
    </dxf>
    <dxf>
      <fill>
        <patternFill>
          <bgColor theme="9"/>
        </patternFill>
      </fill>
    </dxf>
    <dxf>
      <fill>
        <patternFill>
          <bgColor rgb="FFFF0000"/>
        </patternFill>
      </fill>
    </dxf>
    <dxf>
      <fill>
        <patternFill>
          <bgColor rgb="FFFFFF00"/>
        </patternFill>
      </fill>
    </dxf>
    <dxf>
      <fill>
        <patternFill>
          <bgColor rgb="FFFFC000"/>
        </patternFill>
      </fill>
    </dxf>
    <dxf>
      <fill>
        <patternFill>
          <bgColor theme="9"/>
        </patternFill>
      </fill>
    </dxf>
  </dxfs>
  <tableStyles count="0" defaultTableStyle="TableStyleMedium2" defaultPivotStyle="PivotStyleLight16"/>
  <colors>
    <mruColors>
      <color rgb="FFEF9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73025</xdr:rowOff>
    </xdr:from>
    <xdr:ext cx="1752364" cy="628650"/>
    <xdr:pic>
      <xdr:nvPicPr>
        <xdr:cNvPr id="2" name="Picture 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73025"/>
          <a:ext cx="1752364" cy="6286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304800</xdr:colOff>
      <xdr:row>0</xdr:row>
      <xdr:rowOff>73025</xdr:rowOff>
    </xdr:from>
    <xdr:ext cx="1752364" cy="628650"/>
    <xdr:pic>
      <xdr:nvPicPr>
        <xdr:cNvPr id="2" name="Picture 2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73025"/>
          <a:ext cx="1752364" cy="628650"/>
        </a:xfrm>
        <a:prstGeom prst="rect">
          <a:avLst/>
        </a:prstGeom>
        <a:noFill/>
      </xdr:spPr>
    </xdr:pic>
    <xdr:clientData/>
  </xdr:oneCellAnchor>
  <xdr:twoCellAnchor>
    <xdr:from>
      <xdr:col>2</xdr:col>
      <xdr:colOff>9525</xdr:colOff>
      <xdr:row>10</xdr:row>
      <xdr:rowOff>134472</xdr:rowOff>
    </xdr:from>
    <xdr:to>
      <xdr:col>3</xdr:col>
      <xdr:colOff>190500</xdr:colOff>
      <xdr:row>14</xdr:row>
      <xdr:rowOff>2804</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2250701" y="2173943"/>
          <a:ext cx="1480858" cy="6527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Se ajusta</a:t>
          </a:r>
          <a:r>
            <a:rPr lang="es-CO" sz="1100" baseline="0"/>
            <a:t> el plan de acción del proceso</a:t>
          </a:r>
          <a:endParaRPr lang="es-CO" sz="1100"/>
        </a:p>
      </xdr:txBody>
    </xdr:sp>
    <xdr:clientData/>
  </xdr:twoCellAnchor>
  <xdr:twoCellAnchor>
    <xdr:from>
      <xdr:col>3</xdr:col>
      <xdr:colOff>661146</xdr:colOff>
      <xdr:row>8</xdr:row>
      <xdr:rowOff>106457</xdr:rowOff>
    </xdr:from>
    <xdr:to>
      <xdr:col>4</xdr:col>
      <xdr:colOff>1380004</xdr:colOff>
      <xdr:row>11</xdr:row>
      <xdr:rowOff>142876</xdr:rowOff>
    </xdr:to>
    <xdr:sp macro="" textlink="">
      <xdr:nvSpPr>
        <xdr:cNvPr id="40" name="Rectángulo 39">
          <a:extLst>
            <a:ext uri="{FF2B5EF4-FFF2-40B4-BE49-F238E27FC236}">
              <a16:creationId xmlns:a16="http://schemas.microsoft.com/office/drawing/2014/main" id="{00000000-0008-0000-0300-000028000000}"/>
            </a:ext>
          </a:extLst>
        </xdr:cNvPr>
        <xdr:cNvSpPr/>
      </xdr:nvSpPr>
      <xdr:spPr>
        <a:xfrm>
          <a:off x="4202205" y="1742516"/>
          <a:ext cx="1480858" cy="6415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Cambian los tiempos para entregas de informes</a:t>
          </a:r>
        </a:p>
      </xdr:txBody>
    </xdr:sp>
    <xdr:clientData/>
  </xdr:twoCellAnchor>
  <xdr:twoCellAnchor>
    <xdr:from>
      <xdr:col>3</xdr:col>
      <xdr:colOff>605117</xdr:colOff>
      <xdr:row>15</xdr:row>
      <xdr:rowOff>70038</xdr:rowOff>
    </xdr:from>
    <xdr:to>
      <xdr:col>4</xdr:col>
      <xdr:colOff>1323975</xdr:colOff>
      <xdr:row>18</xdr:row>
      <xdr:rowOff>136713</xdr:rowOff>
    </xdr:to>
    <xdr:sp macro="" textlink="">
      <xdr:nvSpPr>
        <xdr:cNvPr id="41" name="Rectángulo 40">
          <a:extLst>
            <a:ext uri="{FF2B5EF4-FFF2-40B4-BE49-F238E27FC236}">
              <a16:creationId xmlns:a16="http://schemas.microsoft.com/office/drawing/2014/main" id="{00000000-0008-0000-0300-000029000000}"/>
            </a:ext>
          </a:extLst>
        </xdr:cNvPr>
        <xdr:cNvSpPr/>
      </xdr:nvSpPr>
      <xdr:spPr>
        <a:xfrm>
          <a:off x="4146176" y="3084420"/>
          <a:ext cx="1480858" cy="638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Cambian</a:t>
          </a:r>
          <a:r>
            <a:rPr lang="es-CO" sz="1100" baseline="0"/>
            <a:t> las cargas de trabajo</a:t>
          </a:r>
          <a:endParaRPr lang="es-CO" sz="1100"/>
        </a:p>
      </xdr:txBody>
    </xdr:sp>
    <xdr:clientData/>
  </xdr:twoCellAnchor>
  <xdr:twoCellAnchor>
    <xdr:from>
      <xdr:col>2</xdr:col>
      <xdr:colOff>0</xdr:colOff>
      <xdr:row>20</xdr:row>
      <xdr:rowOff>66675</xdr:rowOff>
    </xdr:from>
    <xdr:to>
      <xdr:col>3</xdr:col>
      <xdr:colOff>180975</xdr:colOff>
      <xdr:row>23</xdr:row>
      <xdr:rowOff>133350</xdr:rowOff>
    </xdr:to>
    <xdr:sp macro="" textlink="">
      <xdr:nvSpPr>
        <xdr:cNvPr id="43" name="Rectángulo 42">
          <a:extLst>
            <a:ext uri="{FF2B5EF4-FFF2-40B4-BE49-F238E27FC236}">
              <a16:creationId xmlns:a16="http://schemas.microsoft.com/office/drawing/2014/main" id="{00000000-0008-0000-0300-00002B000000}"/>
            </a:ext>
          </a:extLst>
        </xdr:cNvPr>
        <xdr:cNvSpPr/>
      </xdr:nvSpPr>
      <xdr:spPr>
        <a:xfrm>
          <a:off x="2238375" y="4019550"/>
          <a:ext cx="1485900" cy="638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Cambian las metodologías del proceso</a:t>
          </a:r>
          <a:endParaRPr lang="es-CO" sz="1100" baseline="0"/>
        </a:p>
      </xdr:txBody>
    </xdr:sp>
    <xdr:clientData/>
  </xdr:twoCellAnchor>
  <xdr:twoCellAnchor>
    <xdr:from>
      <xdr:col>0</xdr:col>
      <xdr:colOff>0</xdr:colOff>
      <xdr:row>13</xdr:row>
      <xdr:rowOff>190499</xdr:rowOff>
    </xdr:from>
    <xdr:to>
      <xdr:col>1</xdr:col>
      <xdr:colOff>9525</xdr:colOff>
      <xdr:row>18</xdr:row>
      <xdr:rowOff>13606</xdr:rowOff>
    </xdr:to>
    <xdr:sp macro="" textlink="">
      <xdr:nvSpPr>
        <xdr:cNvPr id="44" name="Rectángulo 43">
          <a:extLst>
            <a:ext uri="{FF2B5EF4-FFF2-40B4-BE49-F238E27FC236}">
              <a16:creationId xmlns:a16="http://schemas.microsoft.com/office/drawing/2014/main" id="{00000000-0008-0000-0300-00002C000000}"/>
            </a:ext>
          </a:extLst>
        </xdr:cNvPr>
        <xdr:cNvSpPr/>
      </xdr:nvSpPr>
      <xdr:spPr>
        <a:xfrm>
          <a:off x="0" y="2843892"/>
          <a:ext cx="1492704" cy="775607"/>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1"/>
            <a:t>EXTERNO</a:t>
          </a:r>
        </a:p>
        <a:p>
          <a:pPr algn="l"/>
          <a:r>
            <a:rPr lang="es-CO" sz="1100"/>
            <a:t>Cambio de la normatividad del MIPG</a:t>
          </a:r>
        </a:p>
      </xdr:txBody>
    </xdr:sp>
    <xdr:clientData/>
  </xdr:twoCellAnchor>
  <xdr:twoCellAnchor>
    <xdr:from>
      <xdr:col>1</xdr:col>
      <xdr:colOff>9525</xdr:colOff>
      <xdr:row>12</xdr:row>
      <xdr:rowOff>55031</xdr:rowOff>
    </xdr:from>
    <xdr:to>
      <xdr:col>2</xdr:col>
      <xdr:colOff>9525</xdr:colOff>
      <xdr:row>16</xdr:row>
      <xdr:rowOff>6803</xdr:rowOff>
    </xdr:to>
    <xdr:cxnSp macro="">
      <xdr:nvCxnSpPr>
        <xdr:cNvPr id="46" name="Conector angular 45">
          <a:extLst>
            <a:ext uri="{FF2B5EF4-FFF2-40B4-BE49-F238E27FC236}">
              <a16:creationId xmlns:a16="http://schemas.microsoft.com/office/drawing/2014/main" id="{00000000-0008-0000-0300-00002E000000}"/>
            </a:ext>
          </a:extLst>
        </xdr:cNvPr>
        <xdr:cNvCxnSpPr>
          <a:stCxn id="44" idx="3"/>
          <a:endCxn id="39" idx="1"/>
        </xdr:cNvCxnSpPr>
      </xdr:nvCxnSpPr>
      <xdr:spPr>
        <a:xfrm flipV="1">
          <a:off x="1492704" y="2517924"/>
          <a:ext cx="762000" cy="71377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190500</xdr:colOff>
      <xdr:row>10</xdr:row>
      <xdr:rowOff>23813</xdr:rowOff>
    </xdr:from>
    <xdr:to>
      <xdr:col>3</xdr:col>
      <xdr:colOff>661146</xdr:colOff>
      <xdr:row>12</xdr:row>
      <xdr:rowOff>57433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3"/>
          <a:endCxn id="40" idx="1"/>
        </xdr:cNvCxnSpPr>
      </xdr:nvCxnSpPr>
      <xdr:spPr>
        <a:xfrm flipV="1">
          <a:off x="3731559" y="2063284"/>
          <a:ext cx="470646" cy="43703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190500</xdr:colOff>
      <xdr:row>12</xdr:row>
      <xdr:rowOff>57433</xdr:rowOff>
    </xdr:from>
    <xdr:to>
      <xdr:col>3</xdr:col>
      <xdr:colOff>605117</xdr:colOff>
      <xdr:row>17</xdr:row>
      <xdr:rowOff>8126</xdr:rowOff>
    </xdr:to>
    <xdr:cxnSp macro="">
      <xdr:nvCxnSpPr>
        <xdr:cNvPr id="50" name="Conector angular 49">
          <a:extLst>
            <a:ext uri="{FF2B5EF4-FFF2-40B4-BE49-F238E27FC236}">
              <a16:creationId xmlns:a16="http://schemas.microsoft.com/office/drawing/2014/main" id="{00000000-0008-0000-0300-000032000000}"/>
            </a:ext>
          </a:extLst>
        </xdr:cNvPr>
        <xdr:cNvCxnSpPr>
          <a:stCxn id="39" idx="3"/>
          <a:endCxn id="41" idx="1"/>
        </xdr:cNvCxnSpPr>
      </xdr:nvCxnSpPr>
      <xdr:spPr>
        <a:xfrm>
          <a:off x="3731559" y="2500315"/>
          <a:ext cx="414617" cy="903193"/>
        </a:xfrm>
        <a:prstGeom prst="bentConnector3">
          <a:avLst>
            <a:gd name="adj1" fmla="val 5459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16</xdr:row>
      <xdr:rowOff>6803</xdr:rowOff>
    </xdr:from>
    <xdr:to>
      <xdr:col>2</xdr:col>
      <xdr:colOff>0</xdr:colOff>
      <xdr:row>22</xdr:row>
      <xdr:rowOff>4763</xdr:rowOff>
    </xdr:to>
    <xdr:cxnSp macro="">
      <xdr:nvCxnSpPr>
        <xdr:cNvPr id="53" name="Conector angular 52">
          <a:extLst>
            <a:ext uri="{FF2B5EF4-FFF2-40B4-BE49-F238E27FC236}">
              <a16:creationId xmlns:a16="http://schemas.microsoft.com/office/drawing/2014/main" id="{00000000-0008-0000-0300-000035000000}"/>
            </a:ext>
          </a:extLst>
        </xdr:cNvPr>
        <xdr:cNvCxnSpPr>
          <a:stCxn id="44" idx="3"/>
          <a:endCxn id="43" idx="1"/>
        </xdr:cNvCxnSpPr>
      </xdr:nvCxnSpPr>
      <xdr:spPr>
        <a:xfrm>
          <a:off x="1492704" y="3231696"/>
          <a:ext cx="752475" cy="1140960"/>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499783</xdr:colOff>
      <xdr:row>5</xdr:row>
      <xdr:rowOff>108698</xdr:rowOff>
    </xdr:from>
    <xdr:to>
      <xdr:col>6</xdr:col>
      <xdr:colOff>865095</xdr:colOff>
      <xdr:row>8</xdr:row>
      <xdr:rowOff>146798</xdr:rowOff>
    </xdr:to>
    <xdr:sp macro="" textlink="">
      <xdr:nvSpPr>
        <xdr:cNvPr id="64" name="Rectángulo 63">
          <a:extLst>
            <a:ext uri="{FF2B5EF4-FFF2-40B4-BE49-F238E27FC236}">
              <a16:creationId xmlns:a16="http://schemas.microsoft.com/office/drawing/2014/main" id="{00000000-0008-0000-0300-000040000000}"/>
            </a:ext>
          </a:extLst>
        </xdr:cNvPr>
        <xdr:cNvSpPr/>
      </xdr:nvSpPr>
      <xdr:spPr>
        <a:xfrm>
          <a:off x="6900583" y="1137398"/>
          <a:ext cx="1489262" cy="63817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Incumplimiento de las tareas asignadas</a:t>
          </a:r>
          <a:endParaRPr lang="es-CO" sz="1100" baseline="0"/>
        </a:p>
      </xdr:txBody>
    </xdr:sp>
    <xdr:clientData/>
  </xdr:twoCellAnchor>
  <xdr:twoCellAnchor>
    <xdr:from>
      <xdr:col>4</xdr:col>
      <xdr:colOff>1380004</xdr:colOff>
      <xdr:row>7</xdr:row>
      <xdr:rowOff>27736</xdr:rowOff>
    </xdr:from>
    <xdr:to>
      <xdr:col>5</xdr:col>
      <xdr:colOff>499783</xdr:colOff>
      <xdr:row>10</xdr:row>
      <xdr:rowOff>24654</xdr:rowOff>
    </xdr:to>
    <xdr:cxnSp macro="">
      <xdr:nvCxnSpPr>
        <xdr:cNvPr id="65" name="Conector angular 64">
          <a:extLst>
            <a:ext uri="{FF2B5EF4-FFF2-40B4-BE49-F238E27FC236}">
              <a16:creationId xmlns:a16="http://schemas.microsoft.com/office/drawing/2014/main" id="{00000000-0008-0000-0300-000041000000}"/>
            </a:ext>
          </a:extLst>
        </xdr:cNvPr>
        <xdr:cNvCxnSpPr>
          <a:stCxn id="40" idx="3"/>
          <a:endCxn id="64" idx="1"/>
        </xdr:cNvCxnSpPr>
      </xdr:nvCxnSpPr>
      <xdr:spPr>
        <a:xfrm flipV="1">
          <a:off x="5685304" y="1456486"/>
          <a:ext cx="1215279" cy="596993"/>
        </a:xfrm>
        <a:prstGeom prst="bentConnector3">
          <a:avLst>
            <a:gd name="adj1" fmla="val 2648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10086</xdr:colOff>
      <xdr:row>10</xdr:row>
      <xdr:rowOff>91888</xdr:rowOff>
    </xdr:from>
    <xdr:to>
      <xdr:col>6</xdr:col>
      <xdr:colOff>375398</xdr:colOff>
      <xdr:row>13</xdr:row>
      <xdr:rowOff>136152</xdr:rowOff>
    </xdr:to>
    <xdr:sp macro="" textlink="">
      <xdr:nvSpPr>
        <xdr:cNvPr id="68" name="Rectángulo 67">
          <a:extLst>
            <a:ext uri="{FF2B5EF4-FFF2-40B4-BE49-F238E27FC236}">
              <a16:creationId xmlns:a16="http://schemas.microsoft.com/office/drawing/2014/main" id="{00000000-0008-0000-0300-000044000000}"/>
            </a:ext>
          </a:extLst>
        </xdr:cNvPr>
        <xdr:cNvSpPr/>
      </xdr:nvSpPr>
      <xdr:spPr>
        <a:xfrm>
          <a:off x="6408645" y="2131359"/>
          <a:ext cx="1485900" cy="63817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Generación</a:t>
          </a:r>
          <a:r>
            <a:rPr lang="es-CO" sz="1100" baseline="0"/>
            <a:t> de Informes inadecuados o erróneos</a:t>
          </a:r>
        </a:p>
      </xdr:txBody>
    </xdr:sp>
    <xdr:clientData/>
  </xdr:twoCellAnchor>
  <xdr:twoCellAnchor>
    <xdr:from>
      <xdr:col>4</xdr:col>
      <xdr:colOff>1380004</xdr:colOff>
      <xdr:row>10</xdr:row>
      <xdr:rowOff>23813</xdr:rowOff>
    </xdr:from>
    <xdr:to>
      <xdr:col>5</xdr:col>
      <xdr:colOff>10086</xdr:colOff>
      <xdr:row>12</xdr:row>
      <xdr:rowOff>7565</xdr:rowOff>
    </xdr:to>
    <xdr:cxnSp macro="">
      <xdr:nvCxnSpPr>
        <xdr:cNvPr id="69" name="Conector angular 68">
          <a:extLst>
            <a:ext uri="{FF2B5EF4-FFF2-40B4-BE49-F238E27FC236}">
              <a16:creationId xmlns:a16="http://schemas.microsoft.com/office/drawing/2014/main" id="{00000000-0008-0000-0300-000045000000}"/>
            </a:ext>
          </a:extLst>
        </xdr:cNvPr>
        <xdr:cNvCxnSpPr>
          <a:stCxn id="40" idx="3"/>
          <a:endCxn id="68" idx="1"/>
        </xdr:cNvCxnSpPr>
      </xdr:nvCxnSpPr>
      <xdr:spPr>
        <a:xfrm>
          <a:off x="5683063" y="2063284"/>
          <a:ext cx="725582" cy="387163"/>
        </a:xfrm>
        <a:prstGeom prst="bentConnector3">
          <a:avLst>
            <a:gd name="adj1" fmla="val 4474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1223682</xdr:colOff>
      <xdr:row>21</xdr:row>
      <xdr:rowOff>185738</xdr:rowOff>
    </xdr:from>
    <xdr:to>
      <xdr:col>4</xdr:col>
      <xdr:colOff>1549774</xdr:colOff>
      <xdr:row>22</xdr:row>
      <xdr:rowOff>6444</xdr:rowOff>
    </xdr:to>
    <xdr:cxnSp macro="">
      <xdr:nvCxnSpPr>
        <xdr:cNvPr id="72" name="Conector angular 71">
          <a:extLst>
            <a:ext uri="{FF2B5EF4-FFF2-40B4-BE49-F238E27FC236}">
              <a16:creationId xmlns:a16="http://schemas.microsoft.com/office/drawing/2014/main" id="{00000000-0008-0000-0300-000048000000}"/>
            </a:ext>
          </a:extLst>
        </xdr:cNvPr>
        <xdr:cNvCxnSpPr>
          <a:stCxn id="101" idx="3"/>
          <a:endCxn id="100" idx="1"/>
        </xdr:cNvCxnSpPr>
      </xdr:nvCxnSpPr>
      <xdr:spPr>
        <a:xfrm flipV="1">
          <a:off x="5526741" y="4343120"/>
          <a:ext cx="326092" cy="11206"/>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1323975</xdr:colOff>
      <xdr:row>12</xdr:row>
      <xdr:rowOff>7565</xdr:rowOff>
    </xdr:from>
    <xdr:to>
      <xdr:col>5</xdr:col>
      <xdr:colOff>10086</xdr:colOff>
      <xdr:row>17</xdr:row>
      <xdr:rowOff>8126</xdr:rowOff>
    </xdr:to>
    <xdr:cxnSp macro="">
      <xdr:nvCxnSpPr>
        <xdr:cNvPr id="75" name="Conector angular 74">
          <a:extLst>
            <a:ext uri="{FF2B5EF4-FFF2-40B4-BE49-F238E27FC236}">
              <a16:creationId xmlns:a16="http://schemas.microsoft.com/office/drawing/2014/main" id="{00000000-0008-0000-0300-00004B000000}"/>
            </a:ext>
          </a:extLst>
        </xdr:cNvPr>
        <xdr:cNvCxnSpPr>
          <a:stCxn id="41" idx="3"/>
          <a:endCxn id="68" idx="1"/>
        </xdr:cNvCxnSpPr>
      </xdr:nvCxnSpPr>
      <xdr:spPr>
        <a:xfrm flipV="1">
          <a:off x="5627034" y="2450447"/>
          <a:ext cx="781611" cy="953061"/>
        </a:xfrm>
        <a:prstGeom prst="bentConnector3">
          <a:avLst>
            <a:gd name="adj1" fmla="val 4913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639296</xdr:colOff>
      <xdr:row>4</xdr:row>
      <xdr:rowOff>192741</xdr:rowOff>
    </xdr:from>
    <xdr:to>
      <xdr:col>9</xdr:col>
      <xdr:colOff>601196</xdr:colOff>
      <xdr:row>7</xdr:row>
      <xdr:rowOff>164166</xdr:rowOff>
    </xdr:to>
    <xdr:sp macro="" textlink="">
      <xdr:nvSpPr>
        <xdr:cNvPr id="78" name="Rectángulo 77">
          <a:extLst>
            <a:ext uri="{FF2B5EF4-FFF2-40B4-BE49-F238E27FC236}">
              <a16:creationId xmlns:a16="http://schemas.microsoft.com/office/drawing/2014/main" id="{00000000-0008-0000-0300-00004E000000}"/>
            </a:ext>
          </a:extLst>
        </xdr:cNvPr>
        <xdr:cNvSpPr/>
      </xdr:nvSpPr>
      <xdr:spPr>
        <a:xfrm>
          <a:off x="10611971" y="954741"/>
          <a:ext cx="1485900" cy="638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Llamados de atención por parte de la alta dirección</a:t>
          </a:r>
          <a:endParaRPr lang="es-CO" sz="1100" baseline="0"/>
        </a:p>
      </xdr:txBody>
    </xdr:sp>
    <xdr:clientData/>
  </xdr:twoCellAnchor>
  <xdr:twoCellAnchor>
    <xdr:from>
      <xdr:col>7</xdr:col>
      <xdr:colOff>338137</xdr:colOff>
      <xdr:row>9</xdr:row>
      <xdr:rowOff>109071</xdr:rowOff>
    </xdr:from>
    <xdr:to>
      <xdr:col>9</xdr:col>
      <xdr:colOff>300037</xdr:colOff>
      <xdr:row>14</xdr:row>
      <xdr:rowOff>12700</xdr:rowOff>
    </xdr:to>
    <xdr:sp macro="" textlink="">
      <xdr:nvSpPr>
        <xdr:cNvPr id="79" name="Rectángulo 78">
          <a:extLst>
            <a:ext uri="{FF2B5EF4-FFF2-40B4-BE49-F238E27FC236}">
              <a16:creationId xmlns:a16="http://schemas.microsoft.com/office/drawing/2014/main" id="{00000000-0008-0000-0300-00004F000000}"/>
            </a:ext>
          </a:extLst>
        </xdr:cNvPr>
        <xdr:cNvSpPr/>
      </xdr:nvSpPr>
      <xdr:spPr>
        <a:xfrm>
          <a:off x="10307637" y="1934696"/>
          <a:ext cx="1485900" cy="879942"/>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Pérdida de confianza en las evaluaciones que entrega el proceso</a:t>
          </a:r>
          <a:endParaRPr lang="es-CO" sz="1100" baseline="0"/>
        </a:p>
      </xdr:txBody>
    </xdr:sp>
    <xdr:clientData/>
  </xdr:twoCellAnchor>
  <xdr:twoCellAnchor>
    <xdr:from>
      <xdr:col>6</xdr:col>
      <xdr:colOff>865095</xdr:colOff>
      <xdr:row>6</xdr:row>
      <xdr:rowOff>45104</xdr:rowOff>
    </xdr:from>
    <xdr:to>
      <xdr:col>7</xdr:col>
      <xdr:colOff>639296</xdr:colOff>
      <xdr:row>7</xdr:row>
      <xdr:rowOff>27736</xdr:rowOff>
    </xdr:to>
    <xdr:cxnSp macro="">
      <xdr:nvCxnSpPr>
        <xdr:cNvPr id="80" name="Conector angular 79">
          <a:extLst>
            <a:ext uri="{FF2B5EF4-FFF2-40B4-BE49-F238E27FC236}">
              <a16:creationId xmlns:a16="http://schemas.microsoft.com/office/drawing/2014/main" id="{00000000-0008-0000-0300-000050000000}"/>
            </a:ext>
          </a:extLst>
        </xdr:cNvPr>
        <xdr:cNvCxnSpPr>
          <a:stCxn id="64" idx="3"/>
          <a:endCxn id="78" idx="1"/>
        </xdr:cNvCxnSpPr>
      </xdr:nvCxnSpPr>
      <xdr:spPr>
        <a:xfrm flipV="1">
          <a:off x="8389845" y="1273829"/>
          <a:ext cx="2222126" cy="182657"/>
        </a:xfrm>
        <a:prstGeom prst="bentConnector3">
          <a:avLst>
            <a:gd name="adj1" fmla="val 3928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1742514</xdr:colOff>
      <xdr:row>6</xdr:row>
      <xdr:rowOff>45105</xdr:rowOff>
    </xdr:from>
    <xdr:to>
      <xdr:col>7</xdr:col>
      <xdr:colOff>639296</xdr:colOff>
      <xdr:row>9</xdr:row>
      <xdr:rowOff>81803</xdr:rowOff>
    </xdr:to>
    <xdr:cxnSp macro="">
      <xdr:nvCxnSpPr>
        <xdr:cNvPr id="83" name="Conector angular 82">
          <a:extLst>
            <a:ext uri="{FF2B5EF4-FFF2-40B4-BE49-F238E27FC236}">
              <a16:creationId xmlns:a16="http://schemas.microsoft.com/office/drawing/2014/main" id="{00000000-0008-0000-0300-000053000000}"/>
            </a:ext>
          </a:extLst>
        </xdr:cNvPr>
        <xdr:cNvCxnSpPr>
          <a:stCxn id="146" idx="0"/>
          <a:endCxn id="78" idx="1"/>
        </xdr:cNvCxnSpPr>
      </xdr:nvCxnSpPr>
      <xdr:spPr>
        <a:xfrm rot="5400000" flipH="1" flipV="1">
          <a:off x="9621231" y="919863"/>
          <a:ext cx="636773" cy="134470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375398</xdr:colOff>
      <xdr:row>12</xdr:row>
      <xdr:rowOff>9245</xdr:rowOff>
    </xdr:from>
    <xdr:to>
      <xdr:col>6</xdr:col>
      <xdr:colOff>999564</xdr:colOff>
      <xdr:row>12</xdr:row>
      <xdr:rowOff>12326</xdr:rowOff>
    </xdr:to>
    <xdr:cxnSp macro="">
      <xdr:nvCxnSpPr>
        <xdr:cNvPr id="86" name="Conector angular 85">
          <a:extLst>
            <a:ext uri="{FF2B5EF4-FFF2-40B4-BE49-F238E27FC236}">
              <a16:creationId xmlns:a16="http://schemas.microsoft.com/office/drawing/2014/main" id="{00000000-0008-0000-0300-000056000000}"/>
            </a:ext>
          </a:extLst>
        </xdr:cNvPr>
        <xdr:cNvCxnSpPr>
          <a:stCxn id="68" idx="3"/>
          <a:endCxn id="146" idx="1"/>
        </xdr:cNvCxnSpPr>
      </xdr:nvCxnSpPr>
      <xdr:spPr>
        <a:xfrm>
          <a:off x="7900148" y="2438120"/>
          <a:ext cx="624166" cy="308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1549774</xdr:colOff>
      <xdr:row>20</xdr:row>
      <xdr:rowOff>57150</xdr:rowOff>
    </xdr:from>
    <xdr:to>
      <xdr:col>5</xdr:col>
      <xdr:colOff>936812</xdr:colOff>
      <xdr:row>23</xdr:row>
      <xdr:rowOff>123825</xdr:rowOff>
    </xdr:to>
    <xdr:sp macro="" textlink="">
      <xdr:nvSpPr>
        <xdr:cNvPr id="100" name="Rectángulo 99">
          <a:extLst>
            <a:ext uri="{FF2B5EF4-FFF2-40B4-BE49-F238E27FC236}">
              <a16:creationId xmlns:a16="http://schemas.microsoft.com/office/drawing/2014/main" id="{00000000-0008-0000-0300-000064000000}"/>
            </a:ext>
          </a:extLst>
        </xdr:cNvPr>
        <xdr:cNvSpPr/>
      </xdr:nvSpPr>
      <xdr:spPr>
        <a:xfrm>
          <a:off x="5852833" y="4024032"/>
          <a:ext cx="1482538" cy="638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Demoras en la adaptación a las nuevas metodologías</a:t>
          </a:r>
          <a:endParaRPr lang="es-CO" sz="1100" baseline="0"/>
        </a:p>
      </xdr:txBody>
    </xdr:sp>
    <xdr:clientData/>
  </xdr:twoCellAnchor>
  <xdr:twoCellAnchor>
    <xdr:from>
      <xdr:col>3</xdr:col>
      <xdr:colOff>499782</xdr:colOff>
      <xdr:row>20</xdr:row>
      <xdr:rowOff>68356</xdr:rowOff>
    </xdr:from>
    <xdr:to>
      <xdr:col>4</xdr:col>
      <xdr:colOff>1223682</xdr:colOff>
      <xdr:row>23</xdr:row>
      <xdr:rowOff>135031</xdr:rowOff>
    </xdr:to>
    <xdr:sp macro="" textlink="">
      <xdr:nvSpPr>
        <xdr:cNvPr id="101" name="Rectángulo 100">
          <a:extLst>
            <a:ext uri="{FF2B5EF4-FFF2-40B4-BE49-F238E27FC236}">
              <a16:creationId xmlns:a16="http://schemas.microsoft.com/office/drawing/2014/main" id="{00000000-0008-0000-0300-000065000000}"/>
            </a:ext>
          </a:extLst>
        </xdr:cNvPr>
        <xdr:cNvSpPr/>
      </xdr:nvSpPr>
      <xdr:spPr>
        <a:xfrm>
          <a:off x="4040841" y="4035238"/>
          <a:ext cx="1485900" cy="6381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Se genera</a:t>
          </a:r>
          <a:r>
            <a:rPr lang="es-CO" sz="1100" baseline="0"/>
            <a:t> resistencia al cambio</a:t>
          </a:r>
        </a:p>
      </xdr:txBody>
    </xdr:sp>
    <xdr:clientData/>
  </xdr:twoCellAnchor>
  <xdr:twoCellAnchor>
    <xdr:from>
      <xdr:col>3</xdr:col>
      <xdr:colOff>180975</xdr:colOff>
      <xdr:row>22</xdr:row>
      <xdr:rowOff>4763</xdr:rowOff>
    </xdr:from>
    <xdr:to>
      <xdr:col>3</xdr:col>
      <xdr:colOff>499782</xdr:colOff>
      <xdr:row>22</xdr:row>
      <xdr:rowOff>6444</xdr:rowOff>
    </xdr:to>
    <xdr:cxnSp macro="">
      <xdr:nvCxnSpPr>
        <xdr:cNvPr id="104" name="Conector angular 103">
          <a:extLst>
            <a:ext uri="{FF2B5EF4-FFF2-40B4-BE49-F238E27FC236}">
              <a16:creationId xmlns:a16="http://schemas.microsoft.com/office/drawing/2014/main" id="{00000000-0008-0000-0300-000068000000}"/>
            </a:ext>
          </a:extLst>
        </xdr:cNvPr>
        <xdr:cNvCxnSpPr>
          <a:stCxn id="43" idx="3"/>
          <a:endCxn id="101" idx="1"/>
        </xdr:cNvCxnSpPr>
      </xdr:nvCxnSpPr>
      <xdr:spPr>
        <a:xfrm>
          <a:off x="3722034" y="4352645"/>
          <a:ext cx="318807" cy="168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128307</xdr:colOff>
      <xdr:row>20</xdr:row>
      <xdr:rowOff>45944</xdr:rowOff>
    </xdr:from>
    <xdr:to>
      <xdr:col>6</xdr:col>
      <xdr:colOff>1614207</xdr:colOff>
      <xdr:row>23</xdr:row>
      <xdr:rowOff>112619</xdr:rowOff>
    </xdr:to>
    <xdr:sp macro="" textlink="">
      <xdr:nvSpPr>
        <xdr:cNvPr id="108" name="Rectángulo 107">
          <a:extLst>
            <a:ext uri="{FF2B5EF4-FFF2-40B4-BE49-F238E27FC236}">
              <a16:creationId xmlns:a16="http://schemas.microsoft.com/office/drawing/2014/main" id="{00000000-0008-0000-0300-00006C000000}"/>
            </a:ext>
          </a:extLst>
        </xdr:cNvPr>
        <xdr:cNvSpPr/>
      </xdr:nvSpPr>
      <xdr:spPr>
        <a:xfrm>
          <a:off x="7647454" y="4012826"/>
          <a:ext cx="1485900" cy="63817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Que no se tenga pleno conocimiento de cómo hacer los informes</a:t>
          </a:r>
          <a:endParaRPr lang="es-CO" sz="1100" baseline="0"/>
        </a:p>
      </xdr:txBody>
    </xdr:sp>
    <xdr:clientData/>
  </xdr:twoCellAnchor>
  <xdr:twoCellAnchor>
    <xdr:from>
      <xdr:col>5</xdr:col>
      <xdr:colOff>936812</xdr:colOff>
      <xdr:row>21</xdr:row>
      <xdr:rowOff>174532</xdr:rowOff>
    </xdr:from>
    <xdr:to>
      <xdr:col>6</xdr:col>
      <xdr:colOff>128307</xdr:colOff>
      <xdr:row>21</xdr:row>
      <xdr:rowOff>185738</xdr:rowOff>
    </xdr:to>
    <xdr:cxnSp macro="">
      <xdr:nvCxnSpPr>
        <xdr:cNvPr id="109" name="Conector angular 108">
          <a:extLst>
            <a:ext uri="{FF2B5EF4-FFF2-40B4-BE49-F238E27FC236}">
              <a16:creationId xmlns:a16="http://schemas.microsoft.com/office/drawing/2014/main" id="{00000000-0008-0000-0300-00006D000000}"/>
            </a:ext>
          </a:extLst>
        </xdr:cNvPr>
        <xdr:cNvCxnSpPr>
          <a:stCxn id="100" idx="3"/>
          <a:endCxn id="108" idx="1"/>
        </xdr:cNvCxnSpPr>
      </xdr:nvCxnSpPr>
      <xdr:spPr>
        <a:xfrm flipV="1">
          <a:off x="7335371" y="4331914"/>
          <a:ext cx="312083" cy="1120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753036</xdr:colOff>
      <xdr:row>13</xdr:row>
      <xdr:rowOff>136152</xdr:rowOff>
    </xdr:from>
    <xdr:to>
      <xdr:col>6</xdr:col>
      <xdr:colOff>871257</xdr:colOff>
      <xdr:row>20</xdr:row>
      <xdr:rowOff>45944</xdr:rowOff>
    </xdr:to>
    <xdr:cxnSp macro="">
      <xdr:nvCxnSpPr>
        <xdr:cNvPr id="128" name="Conector angular 127">
          <a:extLst>
            <a:ext uri="{FF2B5EF4-FFF2-40B4-BE49-F238E27FC236}">
              <a16:creationId xmlns:a16="http://schemas.microsoft.com/office/drawing/2014/main" id="{00000000-0008-0000-0300-000080000000}"/>
            </a:ext>
          </a:extLst>
        </xdr:cNvPr>
        <xdr:cNvCxnSpPr>
          <a:stCxn id="108" idx="0"/>
          <a:endCxn id="68" idx="2"/>
        </xdr:cNvCxnSpPr>
      </xdr:nvCxnSpPr>
      <xdr:spPr>
        <a:xfrm rot="16200000" flipV="1">
          <a:off x="7149354" y="2771775"/>
          <a:ext cx="1243292" cy="123880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999564</xdr:colOff>
      <xdr:row>9</xdr:row>
      <xdr:rowOff>81802</xdr:rowOff>
    </xdr:from>
    <xdr:to>
      <xdr:col>7</xdr:col>
      <xdr:colOff>37539</xdr:colOff>
      <xdr:row>14</xdr:row>
      <xdr:rowOff>161925</xdr:rowOff>
    </xdr:to>
    <xdr:sp macro="" textlink="">
      <xdr:nvSpPr>
        <xdr:cNvPr id="146" name="Rectángulo 145">
          <a:extLst>
            <a:ext uri="{FF2B5EF4-FFF2-40B4-BE49-F238E27FC236}">
              <a16:creationId xmlns:a16="http://schemas.microsoft.com/office/drawing/2014/main" id="{00000000-0008-0000-0300-000092000000}"/>
            </a:ext>
          </a:extLst>
        </xdr:cNvPr>
        <xdr:cNvSpPr/>
      </xdr:nvSpPr>
      <xdr:spPr>
        <a:xfrm>
          <a:off x="8524314" y="1910602"/>
          <a:ext cx="1485900" cy="106119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Presentar a la alta dirección informes</a:t>
          </a:r>
          <a:r>
            <a:rPr lang="es-CO" sz="1100" baseline="0"/>
            <a:t> inadecuados o erroneos</a:t>
          </a:r>
        </a:p>
      </xdr:txBody>
    </xdr:sp>
    <xdr:clientData/>
  </xdr:twoCellAnchor>
  <xdr:twoCellAnchor>
    <xdr:from>
      <xdr:col>7</xdr:col>
      <xdr:colOff>37539</xdr:colOff>
      <xdr:row>11</xdr:row>
      <xdr:rowOff>152167</xdr:rowOff>
    </xdr:from>
    <xdr:to>
      <xdr:col>7</xdr:col>
      <xdr:colOff>338137</xdr:colOff>
      <xdr:row>12</xdr:row>
      <xdr:rowOff>14707</xdr:rowOff>
    </xdr:to>
    <xdr:cxnSp macro="">
      <xdr:nvCxnSpPr>
        <xdr:cNvPr id="150" name="Conector angular 149">
          <a:extLst>
            <a:ext uri="{FF2B5EF4-FFF2-40B4-BE49-F238E27FC236}">
              <a16:creationId xmlns:a16="http://schemas.microsoft.com/office/drawing/2014/main" id="{00000000-0008-0000-0300-000096000000}"/>
            </a:ext>
          </a:extLst>
        </xdr:cNvPr>
        <xdr:cNvCxnSpPr>
          <a:stCxn id="146" idx="3"/>
          <a:endCxn id="79" idx="1"/>
        </xdr:cNvCxnSpPr>
      </xdr:nvCxnSpPr>
      <xdr:spPr>
        <a:xfrm flipV="1">
          <a:off x="10007039" y="2374667"/>
          <a:ext cx="300598" cy="60978"/>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581492</xdr:colOff>
      <xdr:row>55</xdr:row>
      <xdr:rowOff>129084</xdr:rowOff>
    </xdr:from>
    <xdr:to>
      <xdr:col>14</xdr:col>
      <xdr:colOff>574210</xdr:colOff>
      <xdr:row>60</xdr:row>
      <xdr:rowOff>23842</xdr:rowOff>
    </xdr:to>
    <xdr:sp macro="" textlink="">
      <xdr:nvSpPr>
        <xdr:cNvPr id="161" name="Rectángulo 160">
          <a:extLst>
            <a:ext uri="{FF2B5EF4-FFF2-40B4-BE49-F238E27FC236}">
              <a16:creationId xmlns:a16="http://schemas.microsoft.com/office/drawing/2014/main" id="{00000000-0008-0000-0300-0000A1000000}"/>
            </a:ext>
          </a:extLst>
        </xdr:cNvPr>
        <xdr:cNvSpPr/>
      </xdr:nvSpPr>
      <xdr:spPr>
        <a:xfrm>
          <a:off x="14360992" y="10733584"/>
          <a:ext cx="1516718" cy="847258"/>
        </a:xfrm>
        <a:prstGeom prst="rect">
          <a:avLst/>
        </a:prstGeom>
        <a:solidFill>
          <a:schemeClr val="accent2">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Decisiones de la alta dirección que no fortalecen el Sistema de Control Interno</a:t>
          </a:r>
        </a:p>
      </xdr:txBody>
    </xdr:sp>
    <xdr:clientData/>
  </xdr:twoCellAnchor>
  <xdr:twoCellAnchor>
    <xdr:from>
      <xdr:col>9</xdr:col>
      <xdr:colOff>300037</xdr:colOff>
      <xdr:row>11</xdr:row>
      <xdr:rowOff>152167</xdr:rowOff>
    </xdr:from>
    <xdr:to>
      <xdr:col>12</xdr:col>
      <xdr:colOff>581492</xdr:colOff>
      <xdr:row>57</xdr:row>
      <xdr:rowOff>171713</xdr:rowOff>
    </xdr:to>
    <xdr:cxnSp macro="">
      <xdr:nvCxnSpPr>
        <xdr:cNvPr id="164" name="Conector angular 163">
          <a:extLst>
            <a:ext uri="{FF2B5EF4-FFF2-40B4-BE49-F238E27FC236}">
              <a16:creationId xmlns:a16="http://schemas.microsoft.com/office/drawing/2014/main" id="{00000000-0008-0000-0300-0000A4000000}"/>
            </a:ext>
          </a:extLst>
        </xdr:cNvPr>
        <xdr:cNvCxnSpPr>
          <a:stCxn id="79" idx="3"/>
          <a:endCxn id="161" idx="1"/>
        </xdr:cNvCxnSpPr>
      </xdr:nvCxnSpPr>
      <xdr:spPr>
        <a:xfrm>
          <a:off x="11793537" y="2374667"/>
          <a:ext cx="2567455" cy="8782546"/>
        </a:xfrm>
        <a:prstGeom prst="bentConnector3">
          <a:avLst>
            <a:gd name="adj1" fmla="val 5772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1323975</xdr:colOff>
      <xdr:row>7</xdr:row>
      <xdr:rowOff>27736</xdr:rowOff>
    </xdr:from>
    <xdr:to>
      <xdr:col>5</xdr:col>
      <xdr:colOff>499783</xdr:colOff>
      <xdr:row>17</xdr:row>
      <xdr:rowOff>8126</xdr:rowOff>
    </xdr:to>
    <xdr:cxnSp macro="">
      <xdr:nvCxnSpPr>
        <xdr:cNvPr id="206" name="Conector angular 205">
          <a:extLst>
            <a:ext uri="{FF2B5EF4-FFF2-40B4-BE49-F238E27FC236}">
              <a16:creationId xmlns:a16="http://schemas.microsoft.com/office/drawing/2014/main" id="{00000000-0008-0000-0300-0000CE000000}"/>
            </a:ext>
          </a:extLst>
        </xdr:cNvPr>
        <xdr:cNvCxnSpPr>
          <a:stCxn id="41" idx="3"/>
          <a:endCxn id="64" idx="1"/>
        </xdr:cNvCxnSpPr>
      </xdr:nvCxnSpPr>
      <xdr:spPr>
        <a:xfrm flipV="1">
          <a:off x="5629275" y="1456486"/>
          <a:ext cx="1271308" cy="1933015"/>
        </a:xfrm>
        <a:prstGeom prst="bentConnector3">
          <a:avLst>
            <a:gd name="adj1" fmla="val 2977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740429</xdr:colOff>
      <xdr:row>17</xdr:row>
      <xdr:rowOff>8127</xdr:rowOff>
    </xdr:from>
    <xdr:to>
      <xdr:col>3</xdr:col>
      <xdr:colOff>605117</xdr:colOff>
      <xdr:row>20</xdr:row>
      <xdr:rowOff>66676</xdr:rowOff>
    </xdr:to>
    <xdr:cxnSp macro="">
      <xdr:nvCxnSpPr>
        <xdr:cNvPr id="235" name="Conector angular 234">
          <a:extLst>
            <a:ext uri="{FF2B5EF4-FFF2-40B4-BE49-F238E27FC236}">
              <a16:creationId xmlns:a16="http://schemas.microsoft.com/office/drawing/2014/main" id="{00000000-0008-0000-0300-0000EB000000}"/>
            </a:ext>
          </a:extLst>
        </xdr:cNvPr>
        <xdr:cNvCxnSpPr>
          <a:stCxn id="43" idx="0"/>
          <a:endCxn id="41" idx="1"/>
        </xdr:cNvCxnSpPr>
      </xdr:nvCxnSpPr>
      <xdr:spPr>
        <a:xfrm rot="5400000" flipH="1" flipV="1">
          <a:off x="3248866" y="3136248"/>
          <a:ext cx="630049" cy="116457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29</xdr:row>
      <xdr:rowOff>22411</xdr:rowOff>
    </xdr:from>
    <xdr:to>
      <xdr:col>1</xdr:col>
      <xdr:colOff>15324</xdr:colOff>
      <xdr:row>37</xdr:row>
      <xdr:rowOff>100853</xdr:rowOff>
    </xdr:to>
    <xdr:sp macro="" textlink="">
      <xdr:nvSpPr>
        <xdr:cNvPr id="111" name="Rectángulo 110">
          <a:extLst>
            <a:ext uri="{FF2B5EF4-FFF2-40B4-BE49-F238E27FC236}">
              <a16:creationId xmlns:a16="http://schemas.microsoft.com/office/drawing/2014/main" id="{00000000-0008-0000-0300-00006F000000}"/>
            </a:ext>
          </a:extLst>
        </xdr:cNvPr>
        <xdr:cNvSpPr/>
      </xdr:nvSpPr>
      <xdr:spPr>
        <a:xfrm>
          <a:off x="0" y="13133293"/>
          <a:ext cx="1494500" cy="16024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1"/>
            <a:t>INTERNO</a:t>
          </a:r>
        </a:p>
        <a:p>
          <a:pPr algn="l"/>
          <a:r>
            <a:rPr lang="es-CO" sz="1100" b="0"/>
            <a:t>Baja disponibilidad de tiempo, de los funcionarios que desarrollan el proceso, para socializar los cambios que se dan en el mismo</a:t>
          </a:r>
        </a:p>
      </xdr:txBody>
    </xdr:sp>
    <xdr:clientData/>
  </xdr:twoCellAnchor>
  <xdr:twoCellAnchor>
    <xdr:from>
      <xdr:col>0</xdr:col>
      <xdr:colOff>0</xdr:colOff>
      <xdr:row>71</xdr:row>
      <xdr:rowOff>11206</xdr:rowOff>
    </xdr:from>
    <xdr:to>
      <xdr:col>1</xdr:col>
      <xdr:colOff>15324</xdr:colOff>
      <xdr:row>78</xdr:row>
      <xdr:rowOff>56030</xdr:rowOff>
    </xdr:to>
    <xdr:sp macro="" textlink="">
      <xdr:nvSpPr>
        <xdr:cNvPr id="84" name="Rectángulo 83">
          <a:extLst>
            <a:ext uri="{FF2B5EF4-FFF2-40B4-BE49-F238E27FC236}">
              <a16:creationId xmlns:a16="http://schemas.microsoft.com/office/drawing/2014/main" id="{00000000-0008-0000-0300-000054000000}"/>
            </a:ext>
          </a:extLst>
        </xdr:cNvPr>
        <xdr:cNvSpPr/>
      </xdr:nvSpPr>
      <xdr:spPr>
        <a:xfrm>
          <a:off x="0" y="17313088"/>
          <a:ext cx="1494500" cy="13783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1"/>
            <a:t>INTERNO</a:t>
          </a:r>
        </a:p>
        <a:p>
          <a:pPr algn="l"/>
          <a:r>
            <a:rPr lang="es-CO" sz="1100" b="0"/>
            <a:t>Insuficiencia de herramientas tecnológicas para el manejo de la información del proceso.</a:t>
          </a:r>
        </a:p>
      </xdr:txBody>
    </xdr:sp>
    <xdr:clientData/>
  </xdr:twoCellAnchor>
  <xdr:twoCellAnchor>
    <xdr:from>
      <xdr:col>0</xdr:col>
      <xdr:colOff>0</xdr:colOff>
      <xdr:row>105</xdr:row>
      <xdr:rowOff>100852</xdr:rowOff>
    </xdr:from>
    <xdr:to>
      <xdr:col>1</xdr:col>
      <xdr:colOff>15324</xdr:colOff>
      <xdr:row>112</xdr:row>
      <xdr:rowOff>145676</xdr:rowOff>
    </xdr:to>
    <xdr:sp macro="" textlink="">
      <xdr:nvSpPr>
        <xdr:cNvPr id="87" name="Rectángulo 86">
          <a:extLst>
            <a:ext uri="{FF2B5EF4-FFF2-40B4-BE49-F238E27FC236}">
              <a16:creationId xmlns:a16="http://schemas.microsoft.com/office/drawing/2014/main" id="{00000000-0008-0000-0300-000057000000}"/>
            </a:ext>
          </a:extLst>
        </xdr:cNvPr>
        <xdr:cNvSpPr/>
      </xdr:nvSpPr>
      <xdr:spPr>
        <a:xfrm>
          <a:off x="0" y="23879734"/>
          <a:ext cx="1494500" cy="13783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1"/>
            <a:t>INTERNO</a:t>
          </a:r>
        </a:p>
        <a:p>
          <a:pPr algn="l"/>
          <a:r>
            <a:rPr lang="es-CO" sz="1100" b="0"/>
            <a:t>Baja disponibilidad de los integrantes del equipo de mejoramiento para hacer ajustes al proceso</a:t>
          </a:r>
        </a:p>
      </xdr:txBody>
    </xdr:sp>
    <xdr:clientData/>
  </xdr:twoCellAnchor>
  <xdr:twoCellAnchor>
    <xdr:from>
      <xdr:col>1</xdr:col>
      <xdr:colOff>661149</xdr:colOff>
      <xdr:row>43</xdr:row>
      <xdr:rowOff>112057</xdr:rowOff>
    </xdr:from>
    <xdr:to>
      <xdr:col>3</xdr:col>
      <xdr:colOff>373063</xdr:colOff>
      <xdr:row>49</xdr:row>
      <xdr:rowOff>89647</xdr:rowOff>
    </xdr:to>
    <xdr:sp macro="" textlink="">
      <xdr:nvSpPr>
        <xdr:cNvPr id="89" name="Rectángulo 88">
          <a:extLst>
            <a:ext uri="{FF2B5EF4-FFF2-40B4-BE49-F238E27FC236}">
              <a16:creationId xmlns:a16="http://schemas.microsoft.com/office/drawing/2014/main" id="{00000000-0008-0000-0300-000059000000}"/>
            </a:ext>
          </a:extLst>
        </xdr:cNvPr>
        <xdr:cNvSpPr/>
      </xdr:nvSpPr>
      <xdr:spPr>
        <a:xfrm>
          <a:off x="2137524" y="8430557"/>
          <a:ext cx="1775664" cy="112059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Desconocimiento de las directrices </a:t>
          </a:r>
          <a:r>
            <a:rPr lang="es-CO" sz="1100" baseline="0"/>
            <a:t>impartidas por la líder del proceso para orientar las evaluaciones y asesorías que hace el proceso</a:t>
          </a:r>
          <a:endParaRPr lang="es-CO" sz="1100"/>
        </a:p>
      </xdr:txBody>
    </xdr:sp>
    <xdr:clientData/>
  </xdr:twoCellAnchor>
  <xdr:twoCellAnchor>
    <xdr:from>
      <xdr:col>0</xdr:col>
      <xdr:colOff>0</xdr:colOff>
      <xdr:row>90</xdr:row>
      <xdr:rowOff>64899</xdr:rowOff>
    </xdr:from>
    <xdr:to>
      <xdr:col>1</xdr:col>
      <xdr:colOff>15324</xdr:colOff>
      <xdr:row>96</xdr:row>
      <xdr:rowOff>103188</xdr:rowOff>
    </xdr:to>
    <xdr:sp macro="" textlink="">
      <xdr:nvSpPr>
        <xdr:cNvPr id="93" name="Rectángulo 92">
          <a:extLst>
            <a:ext uri="{FF2B5EF4-FFF2-40B4-BE49-F238E27FC236}">
              <a16:creationId xmlns:a16="http://schemas.microsoft.com/office/drawing/2014/main" id="{00000000-0008-0000-0300-00005D000000}"/>
            </a:ext>
          </a:extLst>
        </xdr:cNvPr>
        <xdr:cNvSpPr/>
      </xdr:nvSpPr>
      <xdr:spPr>
        <a:xfrm>
          <a:off x="0" y="17336899"/>
          <a:ext cx="1491699" cy="11812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1"/>
            <a:t>INTERNO</a:t>
          </a:r>
        </a:p>
        <a:p>
          <a:pPr algn="l"/>
          <a:r>
            <a:rPr lang="es-CO" sz="1100" b="0"/>
            <a:t>Ausencia de información por parte de otros procesos para realizar las actividades de evaluación.</a:t>
          </a:r>
        </a:p>
      </xdr:txBody>
    </xdr:sp>
    <xdr:clientData/>
  </xdr:twoCellAnchor>
  <xdr:twoCellAnchor>
    <xdr:from>
      <xdr:col>2</xdr:col>
      <xdr:colOff>77040</xdr:colOff>
      <xdr:row>34</xdr:row>
      <xdr:rowOff>116729</xdr:rowOff>
    </xdr:from>
    <xdr:to>
      <xdr:col>3</xdr:col>
      <xdr:colOff>263057</xdr:colOff>
      <xdr:row>40</xdr:row>
      <xdr:rowOff>139141</xdr:rowOff>
    </xdr:to>
    <xdr:sp macro="" textlink="">
      <xdr:nvSpPr>
        <xdr:cNvPr id="95" name="Rectángulo 94">
          <a:extLst>
            <a:ext uri="{FF2B5EF4-FFF2-40B4-BE49-F238E27FC236}">
              <a16:creationId xmlns:a16="http://schemas.microsoft.com/office/drawing/2014/main" id="{00000000-0008-0000-0300-00005F000000}"/>
            </a:ext>
          </a:extLst>
        </xdr:cNvPr>
        <xdr:cNvSpPr/>
      </xdr:nvSpPr>
      <xdr:spPr>
        <a:xfrm>
          <a:off x="2315415" y="6720729"/>
          <a:ext cx="1487767" cy="1165412"/>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No se conoce</a:t>
          </a:r>
          <a:r>
            <a:rPr lang="es-CO" sz="1100" baseline="0"/>
            <a:t> como manejar la información del resultado de las actividades de evaluación</a:t>
          </a:r>
        </a:p>
      </xdr:txBody>
    </xdr:sp>
    <xdr:clientData/>
  </xdr:twoCellAnchor>
  <xdr:twoCellAnchor>
    <xdr:from>
      <xdr:col>0</xdr:col>
      <xdr:colOff>921217</xdr:colOff>
      <xdr:row>52</xdr:row>
      <xdr:rowOff>44356</xdr:rowOff>
    </xdr:from>
    <xdr:to>
      <xdr:col>2</xdr:col>
      <xdr:colOff>170609</xdr:colOff>
      <xdr:row>55</xdr:row>
      <xdr:rowOff>134004</xdr:rowOff>
    </xdr:to>
    <xdr:sp macro="" textlink="">
      <xdr:nvSpPr>
        <xdr:cNvPr id="96" name="Rectángulo 95">
          <a:extLst>
            <a:ext uri="{FF2B5EF4-FFF2-40B4-BE49-F238E27FC236}">
              <a16:creationId xmlns:a16="http://schemas.microsoft.com/office/drawing/2014/main" id="{00000000-0008-0000-0300-000060000000}"/>
            </a:ext>
          </a:extLst>
        </xdr:cNvPr>
        <xdr:cNvSpPr/>
      </xdr:nvSpPr>
      <xdr:spPr>
        <a:xfrm>
          <a:off x="921217" y="10077356"/>
          <a:ext cx="1487767" cy="66114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Uso de documentación</a:t>
          </a:r>
          <a:r>
            <a:rPr lang="es-CO" sz="1100" baseline="0"/>
            <a:t> desactualizada</a:t>
          </a:r>
        </a:p>
      </xdr:txBody>
    </xdr:sp>
    <xdr:clientData/>
  </xdr:twoCellAnchor>
  <xdr:twoCellAnchor>
    <xdr:from>
      <xdr:col>1</xdr:col>
      <xdr:colOff>750794</xdr:colOff>
      <xdr:row>63</xdr:row>
      <xdr:rowOff>67235</xdr:rowOff>
    </xdr:from>
    <xdr:to>
      <xdr:col>3</xdr:col>
      <xdr:colOff>174811</xdr:colOff>
      <xdr:row>66</xdr:row>
      <xdr:rowOff>156883</xdr:rowOff>
    </xdr:to>
    <xdr:sp macro="" textlink="">
      <xdr:nvSpPr>
        <xdr:cNvPr id="97" name="Rectángulo 96">
          <a:extLst>
            <a:ext uri="{FF2B5EF4-FFF2-40B4-BE49-F238E27FC236}">
              <a16:creationId xmlns:a16="http://schemas.microsoft.com/office/drawing/2014/main" id="{00000000-0008-0000-0300-000061000000}"/>
            </a:ext>
          </a:extLst>
        </xdr:cNvPr>
        <xdr:cNvSpPr/>
      </xdr:nvSpPr>
      <xdr:spPr>
        <a:xfrm>
          <a:off x="2229970" y="15845117"/>
          <a:ext cx="1485900" cy="66114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Se debe realizar trabajo manual</a:t>
          </a:r>
        </a:p>
      </xdr:txBody>
    </xdr:sp>
    <xdr:clientData/>
  </xdr:twoCellAnchor>
  <xdr:twoCellAnchor>
    <xdr:from>
      <xdr:col>1</xdr:col>
      <xdr:colOff>739589</xdr:colOff>
      <xdr:row>67</xdr:row>
      <xdr:rowOff>100851</xdr:rowOff>
    </xdr:from>
    <xdr:to>
      <xdr:col>3</xdr:col>
      <xdr:colOff>163606</xdr:colOff>
      <xdr:row>74</xdr:row>
      <xdr:rowOff>123264</xdr:rowOff>
    </xdr:to>
    <xdr:sp macro="" textlink="">
      <xdr:nvSpPr>
        <xdr:cNvPr id="102" name="Rectángulo 101">
          <a:extLst>
            <a:ext uri="{FF2B5EF4-FFF2-40B4-BE49-F238E27FC236}">
              <a16:creationId xmlns:a16="http://schemas.microsoft.com/office/drawing/2014/main" id="{00000000-0008-0000-0300-000066000000}"/>
            </a:ext>
          </a:extLst>
        </xdr:cNvPr>
        <xdr:cNvSpPr/>
      </xdr:nvSpPr>
      <xdr:spPr>
        <a:xfrm>
          <a:off x="2218765" y="16640733"/>
          <a:ext cx="1485900" cy="135591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Destinación del tiempo de trabajo para crear o mejorar  herramientas para mejorar la organización de la información</a:t>
          </a:r>
        </a:p>
      </xdr:txBody>
    </xdr:sp>
    <xdr:clientData/>
  </xdr:twoCellAnchor>
  <xdr:twoCellAnchor>
    <xdr:from>
      <xdr:col>1</xdr:col>
      <xdr:colOff>706593</xdr:colOff>
      <xdr:row>76</xdr:row>
      <xdr:rowOff>3735</xdr:rowOff>
    </xdr:from>
    <xdr:to>
      <xdr:col>3</xdr:col>
      <xdr:colOff>130610</xdr:colOff>
      <xdr:row>81</xdr:row>
      <xdr:rowOff>42334</xdr:rowOff>
    </xdr:to>
    <xdr:sp macro="" textlink="">
      <xdr:nvSpPr>
        <xdr:cNvPr id="103" name="Rectángulo 102">
          <a:extLst>
            <a:ext uri="{FF2B5EF4-FFF2-40B4-BE49-F238E27FC236}">
              <a16:creationId xmlns:a16="http://schemas.microsoft.com/office/drawing/2014/main" id="{00000000-0008-0000-0300-000067000000}"/>
            </a:ext>
          </a:extLst>
        </xdr:cNvPr>
        <xdr:cNvSpPr/>
      </xdr:nvSpPr>
      <xdr:spPr>
        <a:xfrm>
          <a:off x="2188260" y="14619318"/>
          <a:ext cx="1487767" cy="991099"/>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Se requiere mucho trabajo para integrar o </a:t>
          </a:r>
        </a:p>
        <a:p>
          <a:pPr algn="l"/>
          <a:r>
            <a:rPr lang="es-CO" sz="1100" baseline="0"/>
            <a:t>comparar resultados de evaluaciones</a:t>
          </a:r>
        </a:p>
      </xdr:txBody>
    </xdr:sp>
    <xdr:clientData/>
  </xdr:twoCellAnchor>
  <xdr:twoCellAnchor>
    <xdr:from>
      <xdr:col>1</xdr:col>
      <xdr:colOff>694765</xdr:colOff>
      <xdr:row>83</xdr:row>
      <xdr:rowOff>33618</xdr:rowOff>
    </xdr:from>
    <xdr:to>
      <xdr:col>3</xdr:col>
      <xdr:colOff>118782</xdr:colOff>
      <xdr:row>87</xdr:row>
      <xdr:rowOff>100854</xdr:rowOff>
    </xdr:to>
    <xdr:sp macro="" textlink="">
      <xdr:nvSpPr>
        <xdr:cNvPr id="105" name="Rectángulo 104">
          <a:extLst>
            <a:ext uri="{FF2B5EF4-FFF2-40B4-BE49-F238E27FC236}">
              <a16:creationId xmlns:a16="http://schemas.microsoft.com/office/drawing/2014/main" id="{00000000-0008-0000-0300-000069000000}"/>
            </a:ext>
          </a:extLst>
        </xdr:cNvPr>
        <xdr:cNvSpPr/>
      </xdr:nvSpPr>
      <xdr:spPr>
        <a:xfrm>
          <a:off x="2173941" y="19621500"/>
          <a:ext cx="1485900" cy="829236"/>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No se tiene la información histórica organizada</a:t>
          </a:r>
        </a:p>
      </xdr:txBody>
    </xdr:sp>
    <xdr:clientData/>
  </xdr:twoCellAnchor>
  <xdr:twoCellAnchor>
    <xdr:from>
      <xdr:col>3</xdr:col>
      <xdr:colOff>504264</xdr:colOff>
      <xdr:row>82</xdr:row>
      <xdr:rowOff>156883</xdr:rowOff>
    </xdr:from>
    <xdr:to>
      <xdr:col>4</xdr:col>
      <xdr:colOff>1228164</xdr:colOff>
      <xdr:row>87</xdr:row>
      <xdr:rowOff>156883</xdr:rowOff>
    </xdr:to>
    <xdr:sp macro="" textlink="">
      <xdr:nvSpPr>
        <xdr:cNvPr id="106" name="Rectángulo 105">
          <a:extLst>
            <a:ext uri="{FF2B5EF4-FFF2-40B4-BE49-F238E27FC236}">
              <a16:creationId xmlns:a16="http://schemas.microsoft.com/office/drawing/2014/main" id="{00000000-0008-0000-0300-00006A000000}"/>
            </a:ext>
          </a:extLst>
        </xdr:cNvPr>
        <xdr:cNvSpPr/>
      </xdr:nvSpPr>
      <xdr:spPr>
        <a:xfrm>
          <a:off x="4045323" y="19554265"/>
          <a:ext cx="1485900"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Dificultad para acceder a la información histórica de las evaluaciones que hace el proceso</a:t>
          </a:r>
        </a:p>
      </xdr:txBody>
    </xdr:sp>
    <xdr:clientData/>
  </xdr:twoCellAnchor>
  <xdr:twoCellAnchor>
    <xdr:from>
      <xdr:col>2</xdr:col>
      <xdr:colOff>310499</xdr:colOff>
      <xdr:row>103</xdr:row>
      <xdr:rowOff>20544</xdr:rowOff>
    </xdr:from>
    <xdr:to>
      <xdr:col>3</xdr:col>
      <xdr:colOff>496516</xdr:colOff>
      <xdr:row>108</xdr:row>
      <xdr:rowOff>20544</xdr:rowOff>
    </xdr:to>
    <xdr:sp macro="" textlink="">
      <xdr:nvSpPr>
        <xdr:cNvPr id="107" name="Rectángulo 106">
          <a:extLst>
            <a:ext uri="{FF2B5EF4-FFF2-40B4-BE49-F238E27FC236}">
              <a16:creationId xmlns:a16="http://schemas.microsoft.com/office/drawing/2014/main" id="{00000000-0008-0000-0300-00006B000000}"/>
            </a:ext>
          </a:extLst>
        </xdr:cNvPr>
        <xdr:cNvSpPr/>
      </xdr:nvSpPr>
      <xdr:spPr>
        <a:xfrm>
          <a:off x="2548874" y="19769044"/>
          <a:ext cx="1487767"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Deficienciencias en el seguimiento del proceso</a:t>
          </a:r>
        </a:p>
      </xdr:txBody>
    </xdr:sp>
    <xdr:clientData/>
  </xdr:twoCellAnchor>
  <xdr:twoCellAnchor>
    <xdr:from>
      <xdr:col>2</xdr:col>
      <xdr:colOff>307228</xdr:colOff>
      <xdr:row>109</xdr:row>
      <xdr:rowOff>88713</xdr:rowOff>
    </xdr:from>
    <xdr:to>
      <xdr:col>3</xdr:col>
      <xdr:colOff>493245</xdr:colOff>
      <xdr:row>114</xdr:row>
      <xdr:rowOff>88713</xdr:rowOff>
    </xdr:to>
    <xdr:sp macro="" textlink="">
      <xdr:nvSpPr>
        <xdr:cNvPr id="110" name="Rectángulo 109">
          <a:extLst>
            <a:ext uri="{FF2B5EF4-FFF2-40B4-BE49-F238E27FC236}">
              <a16:creationId xmlns:a16="http://schemas.microsoft.com/office/drawing/2014/main" id="{00000000-0008-0000-0300-00006E000000}"/>
            </a:ext>
          </a:extLst>
        </xdr:cNvPr>
        <xdr:cNvSpPr/>
      </xdr:nvSpPr>
      <xdr:spPr>
        <a:xfrm>
          <a:off x="2545603" y="20980213"/>
          <a:ext cx="1487767"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Baja capacidad de respuesta para los cambios que requiere el proceso</a:t>
          </a:r>
        </a:p>
      </xdr:txBody>
    </xdr:sp>
    <xdr:clientData/>
  </xdr:twoCellAnchor>
  <xdr:twoCellAnchor>
    <xdr:from>
      <xdr:col>2</xdr:col>
      <xdr:colOff>338511</xdr:colOff>
      <xdr:row>95</xdr:row>
      <xdr:rowOff>66767</xdr:rowOff>
    </xdr:from>
    <xdr:to>
      <xdr:col>3</xdr:col>
      <xdr:colOff>706437</xdr:colOff>
      <xdr:row>99</xdr:row>
      <xdr:rowOff>95250</xdr:rowOff>
    </xdr:to>
    <xdr:sp macro="" textlink="">
      <xdr:nvSpPr>
        <xdr:cNvPr id="112" name="Rectángulo 111">
          <a:extLst>
            <a:ext uri="{FF2B5EF4-FFF2-40B4-BE49-F238E27FC236}">
              <a16:creationId xmlns:a16="http://schemas.microsoft.com/office/drawing/2014/main" id="{00000000-0008-0000-0300-000070000000}"/>
            </a:ext>
          </a:extLst>
        </xdr:cNvPr>
        <xdr:cNvSpPr/>
      </xdr:nvSpPr>
      <xdr:spPr>
        <a:xfrm>
          <a:off x="2576886" y="18291267"/>
          <a:ext cx="1669676" cy="79048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No se tiene acceso a la información necesaria para realizar las evaluaciones</a:t>
          </a:r>
        </a:p>
      </xdr:txBody>
    </xdr:sp>
    <xdr:clientData/>
  </xdr:twoCellAnchor>
  <xdr:twoCellAnchor>
    <xdr:from>
      <xdr:col>1</xdr:col>
      <xdr:colOff>15324</xdr:colOff>
      <xdr:row>33</xdr:row>
      <xdr:rowOff>61632</xdr:rowOff>
    </xdr:from>
    <xdr:to>
      <xdr:col>2</xdr:col>
      <xdr:colOff>77040</xdr:colOff>
      <xdr:row>37</xdr:row>
      <xdr:rowOff>127935</xdr:rowOff>
    </xdr:to>
    <xdr:cxnSp macro="">
      <xdr:nvCxnSpPr>
        <xdr:cNvPr id="113" name="Conector angular 112">
          <a:extLst>
            <a:ext uri="{FF2B5EF4-FFF2-40B4-BE49-F238E27FC236}">
              <a16:creationId xmlns:a16="http://schemas.microsoft.com/office/drawing/2014/main" id="{00000000-0008-0000-0300-000071000000}"/>
            </a:ext>
          </a:extLst>
        </xdr:cNvPr>
        <xdr:cNvCxnSpPr>
          <a:stCxn id="111" idx="3"/>
          <a:endCxn id="95" idx="1"/>
        </xdr:cNvCxnSpPr>
      </xdr:nvCxnSpPr>
      <xdr:spPr>
        <a:xfrm>
          <a:off x="1491699" y="6475132"/>
          <a:ext cx="823716" cy="828303"/>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23</xdr:row>
      <xdr:rowOff>112619</xdr:rowOff>
    </xdr:from>
    <xdr:to>
      <xdr:col>6</xdr:col>
      <xdr:colOff>871257</xdr:colOff>
      <xdr:row>33</xdr:row>
      <xdr:rowOff>61632</xdr:rowOff>
    </xdr:to>
    <xdr:cxnSp macro="">
      <xdr:nvCxnSpPr>
        <xdr:cNvPr id="114" name="Conector angular 113">
          <a:extLst>
            <a:ext uri="{FF2B5EF4-FFF2-40B4-BE49-F238E27FC236}">
              <a16:creationId xmlns:a16="http://schemas.microsoft.com/office/drawing/2014/main" id="{00000000-0008-0000-0300-000072000000}"/>
            </a:ext>
          </a:extLst>
        </xdr:cNvPr>
        <xdr:cNvCxnSpPr>
          <a:stCxn id="111" idx="3"/>
          <a:endCxn id="108" idx="2"/>
        </xdr:cNvCxnSpPr>
      </xdr:nvCxnSpPr>
      <xdr:spPr>
        <a:xfrm flipV="1">
          <a:off x="1494500" y="4651001"/>
          <a:ext cx="6895904" cy="928351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921217</xdr:colOff>
      <xdr:row>33</xdr:row>
      <xdr:rowOff>61632</xdr:rowOff>
    </xdr:from>
    <xdr:to>
      <xdr:col>1</xdr:col>
      <xdr:colOff>15324</xdr:colOff>
      <xdr:row>53</xdr:row>
      <xdr:rowOff>184430</xdr:rowOff>
    </xdr:to>
    <xdr:cxnSp macro="">
      <xdr:nvCxnSpPr>
        <xdr:cNvPr id="115" name="Conector angular 114">
          <a:extLst>
            <a:ext uri="{FF2B5EF4-FFF2-40B4-BE49-F238E27FC236}">
              <a16:creationId xmlns:a16="http://schemas.microsoft.com/office/drawing/2014/main" id="{00000000-0008-0000-0300-000073000000}"/>
            </a:ext>
          </a:extLst>
        </xdr:cNvPr>
        <xdr:cNvCxnSpPr>
          <a:stCxn id="111" idx="3"/>
          <a:endCxn id="96" idx="1"/>
        </xdr:cNvCxnSpPr>
      </xdr:nvCxnSpPr>
      <xdr:spPr>
        <a:xfrm flipH="1">
          <a:off x="921217" y="6475132"/>
          <a:ext cx="570482" cy="3932798"/>
        </a:xfrm>
        <a:prstGeom prst="bentConnector5">
          <a:avLst>
            <a:gd name="adj1" fmla="val -40071"/>
            <a:gd name="adj2" fmla="val 55984"/>
            <a:gd name="adj3" fmla="val 14007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65</xdr:row>
      <xdr:rowOff>16809</xdr:rowOff>
    </xdr:from>
    <xdr:to>
      <xdr:col>1</xdr:col>
      <xdr:colOff>750794</xdr:colOff>
      <xdr:row>74</xdr:row>
      <xdr:rowOff>128868</xdr:rowOff>
    </xdr:to>
    <xdr:cxnSp macro="">
      <xdr:nvCxnSpPr>
        <xdr:cNvPr id="117" name="Conector angular 116">
          <a:extLst>
            <a:ext uri="{FF2B5EF4-FFF2-40B4-BE49-F238E27FC236}">
              <a16:creationId xmlns:a16="http://schemas.microsoft.com/office/drawing/2014/main" id="{00000000-0008-0000-0300-000075000000}"/>
            </a:ext>
          </a:extLst>
        </xdr:cNvPr>
        <xdr:cNvCxnSpPr>
          <a:stCxn id="84" idx="3"/>
          <a:endCxn id="97" idx="1"/>
        </xdr:cNvCxnSpPr>
      </xdr:nvCxnSpPr>
      <xdr:spPr>
        <a:xfrm flipV="1">
          <a:off x="1494500" y="16175691"/>
          <a:ext cx="735470" cy="182655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71</xdr:row>
      <xdr:rowOff>16808</xdr:rowOff>
    </xdr:from>
    <xdr:to>
      <xdr:col>1</xdr:col>
      <xdr:colOff>739589</xdr:colOff>
      <xdr:row>74</xdr:row>
      <xdr:rowOff>128868</xdr:rowOff>
    </xdr:to>
    <xdr:cxnSp macro="">
      <xdr:nvCxnSpPr>
        <xdr:cNvPr id="118" name="Conector angular 117">
          <a:extLst>
            <a:ext uri="{FF2B5EF4-FFF2-40B4-BE49-F238E27FC236}">
              <a16:creationId xmlns:a16="http://schemas.microsoft.com/office/drawing/2014/main" id="{00000000-0008-0000-0300-000076000000}"/>
            </a:ext>
          </a:extLst>
        </xdr:cNvPr>
        <xdr:cNvCxnSpPr>
          <a:stCxn id="84" idx="3"/>
          <a:endCxn id="102" idx="1"/>
        </xdr:cNvCxnSpPr>
      </xdr:nvCxnSpPr>
      <xdr:spPr>
        <a:xfrm flipV="1">
          <a:off x="1494500" y="17318690"/>
          <a:ext cx="724265" cy="68356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74</xdr:row>
      <xdr:rowOff>128868</xdr:rowOff>
    </xdr:from>
    <xdr:to>
      <xdr:col>1</xdr:col>
      <xdr:colOff>706593</xdr:colOff>
      <xdr:row>78</xdr:row>
      <xdr:rowOff>118285</xdr:rowOff>
    </xdr:to>
    <xdr:cxnSp macro="">
      <xdr:nvCxnSpPr>
        <xdr:cNvPr id="119" name="Conector angular 118">
          <a:extLst>
            <a:ext uri="{FF2B5EF4-FFF2-40B4-BE49-F238E27FC236}">
              <a16:creationId xmlns:a16="http://schemas.microsoft.com/office/drawing/2014/main" id="{00000000-0008-0000-0300-000077000000}"/>
            </a:ext>
          </a:extLst>
        </xdr:cNvPr>
        <xdr:cNvCxnSpPr>
          <a:stCxn id="84" idx="3"/>
          <a:endCxn id="103" idx="1"/>
        </xdr:cNvCxnSpPr>
      </xdr:nvCxnSpPr>
      <xdr:spPr>
        <a:xfrm>
          <a:off x="1496991" y="14363451"/>
          <a:ext cx="691269" cy="75141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74</xdr:row>
      <xdr:rowOff>128868</xdr:rowOff>
    </xdr:from>
    <xdr:to>
      <xdr:col>1</xdr:col>
      <xdr:colOff>694765</xdr:colOff>
      <xdr:row>85</xdr:row>
      <xdr:rowOff>67236</xdr:rowOff>
    </xdr:to>
    <xdr:cxnSp macro="">
      <xdr:nvCxnSpPr>
        <xdr:cNvPr id="120" name="Conector angular 119">
          <a:extLst>
            <a:ext uri="{FF2B5EF4-FFF2-40B4-BE49-F238E27FC236}">
              <a16:creationId xmlns:a16="http://schemas.microsoft.com/office/drawing/2014/main" id="{00000000-0008-0000-0300-000078000000}"/>
            </a:ext>
          </a:extLst>
        </xdr:cNvPr>
        <xdr:cNvCxnSpPr>
          <a:stCxn id="84" idx="3"/>
          <a:endCxn id="105" idx="1"/>
        </xdr:cNvCxnSpPr>
      </xdr:nvCxnSpPr>
      <xdr:spPr>
        <a:xfrm>
          <a:off x="1494500" y="18002250"/>
          <a:ext cx="679441" cy="2033868"/>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105</xdr:row>
      <xdr:rowOff>115794</xdr:rowOff>
    </xdr:from>
    <xdr:to>
      <xdr:col>2</xdr:col>
      <xdr:colOff>310499</xdr:colOff>
      <xdr:row>109</xdr:row>
      <xdr:rowOff>28014</xdr:rowOff>
    </xdr:to>
    <xdr:cxnSp macro="">
      <xdr:nvCxnSpPr>
        <xdr:cNvPr id="124" name="Conector angular 123">
          <a:extLst>
            <a:ext uri="{FF2B5EF4-FFF2-40B4-BE49-F238E27FC236}">
              <a16:creationId xmlns:a16="http://schemas.microsoft.com/office/drawing/2014/main" id="{00000000-0008-0000-0300-00007C000000}"/>
            </a:ext>
          </a:extLst>
        </xdr:cNvPr>
        <xdr:cNvCxnSpPr>
          <a:stCxn id="87" idx="3"/>
          <a:endCxn id="107" idx="1"/>
        </xdr:cNvCxnSpPr>
      </xdr:nvCxnSpPr>
      <xdr:spPr>
        <a:xfrm flipV="1">
          <a:off x="1491699" y="20245294"/>
          <a:ext cx="1057175" cy="67422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109</xdr:row>
      <xdr:rowOff>28014</xdr:rowOff>
    </xdr:from>
    <xdr:to>
      <xdr:col>2</xdr:col>
      <xdr:colOff>307228</xdr:colOff>
      <xdr:row>111</xdr:row>
      <xdr:rowOff>183963</xdr:rowOff>
    </xdr:to>
    <xdr:cxnSp macro="">
      <xdr:nvCxnSpPr>
        <xdr:cNvPr id="127" name="Conector angular 126">
          <a:extLst>
            <a:ext uri="{FF2B5EF4-FFF2-40B4-BE49-F238E27FC236}">
              <a16:creationId xmlns:a16="http://schemas.microsoft.com/office/drawing/2014/main" id="{00000000-0008-0000-0300-00007F000000}"/>
            </a:ext>
          </a:extLst>
        </xdr:cNvPr>
        <xdr:cNvCxnSpPr>
          <a:stCxn id="87" idx="3"/>
          <a:endCxn id="110" idx="1"/>
        </xdr:cNvCxnSpPr>
      </xdr:nvCxnSpPr>
      <xdr:spPr>
        <a:xfrm>
          <a:off x="1491699" y="20919514"/>
          <a:ext cx="1053904" cy="53694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605117</xdr:colOff>
      <xdr:row>62</xdr:row>
      <xdr:rowOff>33618</xdr:rowOff>
    </xdr:from>
    <xdr:to>
      <xdr:col>4</xdr:col>
      <xdr:colOff>1329017</xdr:colOff>
      <xdr:row>67</xdr:row>
      <xdr:rowOff>100853</xdr:rowOff>
    </xdr:to>
    <xdr:sp macro="" textlink="">
      <xdr:nvSpPr>
        <xdr:cNvPr id="132" name="Rectángulo 131">
          <a:extLst>
            <a:ext uri="{FF2B5EF4-FFF2-40B4-BE49-F238E27FC236}">
              <a16:creationId xmlns:a16="http://schemas.microsoft.com/office/drawing/2014/main" id="{00000000-0008-0000-0300-000084000000}"/>
            </a:ext>
          </a:extLst>
        </xdr:cNvPr>
        <xdr:cNvSpPr/>
      </xdr:nvSpPr>
      <xdr:spPr>
        <a:xfrm>
          <a:off x="4146176" y="15621000"/>
          <a:ext cx="1485900" cy="101973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Se requiere mucho tiempo para completar las actividades de evaluación</a:t>
          </a:r>
        </a:p>
      </xdr:txBody>
    </xdr:sp>
    <xdr:clientData/>
  </xdr:twoCellAnchor>
  <xdr:twoCellAnchor>
    <xdr:from>
      <xdr:col>4</xdr:col>
      <xdr:colOff>412749</xdr:colOff>
      <xdr:row>35</xdr:row>
      <xdr:rowOff>144899</xdr:rowOff>
    </xdr:from>
    <xdr:to>
      <xdr:col>4</xdr:col>
      <xdr:colOff>1898649</xdr:colOff>
      <xdr:row>39</xdr:row>
      <xdr:rowOff>44047</xdr:rowOff>
    </xdr:to>
    <xdr:sp macro="" textlink="">
      <xdr:nvSpPr>
        <xdr:cNvPr id="122" name="Rectángulo 121">
          <a:extLst>
            <a:ext uri="{FF2B5EF4-FFF2-40B4-BE49-F238E27FC236}">
              <a16:creationId xmlns:a16="http://schemas.microsoft.com/office/drawing/2014/main" id="{00000000-0008-0000-0300-00007A000000}"/>
            </a:ext>
          </a:extLst>
        </xdr:cNvPr>
        <xdr:cNvSpPr/>
      </xdr:nvSpPr>
      <xdr:spPr>
        <a:xfrm>
          <a:off x="4714874" y="6939399"/>
          <a:ext cx="1485900" cy="661148"/>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Información de evaluación del SCI desarticulada</a:t>
          </a:r>
        </a:p>
      </xdr:txBody>
    </xdr:sp>
    <xdr:clientData/>
  </xdr:twoCellAnchor>
  <xdr:twoCellAnchor>
    <xdr:from>
      <xdr:col>4</xdr:col>
      <xdr:colOff>623795</xdr:colOff>
      <xdr:row>53</xdr:row>
      <xdr:rowOff>115172</xdr:rowOff>
    </xdr:from>
    <xdr:to>
      <xdr:col>5</xdr:col>
      <xdr:colOff>14195</xdr:colOff>
      <xdr:row>58</xdr:row>
      <xdr:rowOff>115172</xdr:rowOff>
    </xdr:to>
    <xdr:sp macro="" textlink="">
      <xdr:nvSpPr>
        <xdr:cNvPr id="123" name="Rectángulo 122">
          <a:extLst>
            <a:ext uri="{FF2B5EF4-FFF2-40B4-BE49-F238E27FC236}">
              <a16:creationId xmlns:a16="http://schemas.microsoft.com/office/drawing/2014/main" id="{00000000-0008-0000-0300-00007B000000}"/>
            </a:ext>
          </a:extLst>
        </xdr:cNvPr>
        <xdr:cNvSpPr/>
      </xdr:nvSpPr>
      <xdr:spPr>
        <a:xfrm>
          <a:off x="4931212" y="10349255"/>
          <a:ext cx="1485900"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Incumplimiento en los</a:t>
          </a:r>
          <a:r>
            <a:rPr lang="es-CO" sz="1100" baseline="0"/>
            <a:t> lineamientos del proceso en uso de formatos y procedimientos</a:t>
          </a:r>
        </a:p>
      </xdr:txBody>
    </xdr:sp>
    <xdr:clientData/>
  </xdr:twoCellAnchor>
  <xdr:twoCellAnchor>
    <xdr:from>
      <xdr:col>6</xdr:col>
      <xdr:colOff>1872316</xdr:colOff>
      <xdr:row>19</xdr:row>
      <xdr:rowOff>121709</xdr:rowOff>
    </xdr:from>
    <xdr:to>
      <xdr:col>8</xdr:col>
      <xdr:colOff>151466</xdr:colOff>
      <xdr:row>24</xdr:row>
      <xdr:rowOff>32684</xdr:rowOff>
    </xdr:to>
    <xdr:sp macro="" textlink="">
      <xdr:nvSpPr>
        <xdr:cNvPr id="125" name="Rectángulo 124">
          <a:extLst>
            <a:ext uri="{FF2B5EF4-FFF2-40B4-BE49-F238E27FC236}">
              <a16:creationId xmlns:a16="http://schemas.microsoft.com/office/drawing/2014/main" id="{00000000-0008-0000-0300-00007D000000}"/>
            </a:ext>
          </a:extLst>
        </xdr:cNvPr>
        <xdr:cNvSpPr/>
      </xdr:nvSpPr>
      <xdr:spPr>
        <a:xfrm>
          <a:off x="9397066" y="3876147"/>
          <a:ext cx="1485900" cy="86347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solidFill>
                <a:sysClr val="windowText" lastClr="000000"/>
              </a:solidFill>
            </a:rPr>
            <a:t>Realización de analisis en</a:t>
          </a:r>
          <a:r>
            <a:rPr lang="es-CO" sz="1100" baseline="0">
              <a:solidFill>
                <a:sysClr val="windowText" lastClr="000000"/>
              </a:solidFill>
            </a:rPr>
            <a:t> los informes </a:t>
          </a:r>
          <a:r>
            <a:rPr lang="es-CO" sz="1100">
              <a:solidFill>
                <a:sysClr val="windowText" lastClr="000000"/>
              </a:solidFill>
            </a:rPr>
            <a:t> que no tengan o no se ajustan a </a:t>
          </a:r>
          <a:r>
            <a:rPr lang="es-CO" sz="1100" baseline="0">
              <a:solidFill>
                <a:sysClr val="windowText" lastClr="000000"/>
              </a:solidFill>
            </a:rPr>
            <a:t>los criterios de evaluación</a:t>
          </a:r>
        </a:p>
      </xdr:txBody>
    </xdr:sp>
    <xdr:clientData/>
  </xdr:twoCellAnchor>
  <xdr:twoCellAnchor>
    <xdr:from>
      <xdr:col>6</xdr:col>
      <xdr:colOff>1614207</xdr:colOff>
      <xdr:row>21</xdr:row>
      <xdr:rowOff>172447</xdr:rowOff>
    </xdr:from>
    <xdr:to>
      <xdr:col>6</xdr:col>
      <xdr:colOff>1872316</xdr:colOff>
      <xdr:row>21</xdr:row>
      <xdr:rowOff>174532</xdr:rowOff>
    </xdr:to>
    <xdr:cxnSp macro="">
      <xdr:nvCxnSpPr>
        <xdr:cNvPr id="126" name="Conector angular 125">
          <a:extLst>
            <a:ext uri="{FF2B5EF4-FFF2-40B4-BE49-F238E27FC236}">
              <a16:creationId xmlns:a16="http://schemas.microsoft.com/office/drawing/2014/main" id="{00000000-0008-0000-0300-00007E000000}"/>
            </a:ext>
          </a:extLst>
        </xdr:cNvPr>
        <xdr:cNvCxnSpPr>
          <a:stCxn id="108" idx="3"/>
          <a:endCxn id="125" idx="1"/>
        </xdr:cNvCxnSpPr>
      </xdr:nvCxnSpPr>
      <xdr:spPr>
        <a:xfrm flipV="1">
          <a:off x="9138957" y="4307885"/>
          <a:ext cx="258109" cy="2085"/>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1740927</xdr:colOff>
      <xdr:row>14</xdr:row>
      <xdr:rowOff>161925</xdr:rowOff>
    </xdr:from>
    <xdr:to>
      <xdr:col>7</xdr:col>
      <xdr:colOff>170516</xdr:colOff>
      <xdr:row>19</xdr:row>
      <xdr:rowOff>121709</xdr:rowOff>
    </xdr:to>
    <xdr:cxnSp macro="">
      <xdr:nvCxnSpPr>
        <xdr:cNvPr id="129" name="Conector angular 128">
          <a:extLst>
            <a:ext uri="{FF2B5EF4-FFF2-40B4-BE49-F238E27FC236}">
              <a16:creationId xmlns:a16="http://schemas.microsoft.com/office/drawing/2014/main" id="{00000000-0008-0000-0300-000081000000}"/>
            </a:ext>
          </a:extLst>
        </xdr:cNvPr>
        <xdr:cNvCxnSpPr>
          <a:stCxn id="125" idx="0"/>
          <a:endCxn id="146" idx="2"/>
        </xdr:cNvCxnSpPr>
      </xdr:nvCxnSpPr>
      <xdr:spPr>
        <a:xfrm rot="16200000" flipV="1">
          <a:off x="9246705" y="2982835"/>
          <a:ext cx="912284" cy="87433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170609</xdr:colOff>
      <xdr:row>53</xdr:row>
      <xdr:rowOff>184430</xdr:rowOff>
    </xdr:from>
    <xdr:to>
      <xdr:col>4</xdr:col>
      <xdr:colOff>623795</xdr:colOff>
      <xdr:row>56</xdr:row>
      <xdr:rowOff>19922</xdr:rowOff>
    </xdr:to>
    <xdr:cxnSp macro="">
      <xdr:nvCxnSpPr>
        <xdr:cNvPr id="131" name="Conector angular 130">
          <a:extLst>
            <a:ext uri="{FF2B5EF4-FFF2-40B4-BE49-F238E27FC236}">
              <a16:creationId xmlns:a16="http://schemas.microsoft.com/office/drawing/2014/main" id="{00000000-0008-0000-0300-000083000000}"/>
            </a:ext>
          </a:extLst>
        </xdr:cNvPr>
        <xdr:cNvCxnSpPr>
          <a:stCxn id="96" idx="3"/>
          <a:endCxn id="123" idx="1"/>
        </xdr:cNvCxnSpPr>
      </xdr:nvCxnSpPr>
      <xdr:spPr>
        <a:xfrm>
          <a:off x="2408984" y="10407930"/>
          <a:ext cx="2516936" cy="40699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33</xdr:row>
      <xdr:rowOff>61632</xdr:rowOff>
    </xdr:from>
    <xdr:to>
      <xdr:col>1</xdr:col>
      <xdr:colOff>661149</xdr:colOff>
      <xdr:row>46</xdr:row>
      <xdr:rowOff>100852</xdr:rowOff>
    </xdr:to>
    <xdr:cxnSp macro="">
      <xdr:nvCxnSpPr>
        <xdr:cNvPr id="139" name="Conector angular 138">
          <a:extLst>
            <a:ext uri="{FF2B5EF4-FFF2-40B4-BE49-F238E27FC236}">
              <a16:creationId xmlns:a16="http://schemas.microsoft.com/office/drawing/2014/main" id="{00000000-0008-0000-0300-00008B000000}"/>
            </a:ext>
          </a:extLst>
        </xdr:cNvPr>
        <xdr:cNvCxnSpPr>
          <a:stCxn id="111" idx="3"/>
          <a:endCxn id="89" idx="1"/>
        </xdr:cNvCxnSpPr>
      </xdr:nvCxnSpPr>
      <xdr:spPr>
        <a:xfrm>
          <a:off x="1491699" y="6475132"/>
          <a:ext cx="645825" cy="251572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612588</xdr:colOff>
      <xdr:row>46</xdr:row>
      <xdr:rowOff>155949</xdr:rowOff>
    </xdr:from>
    <xdr:to>
      <xdr:col>6</xdr:col>
      <xdr:colOff>2213908</xdr:colOff>
      <xdr:row>50</xdr:row>
      <xdr:rowOff>122332</xdr:rowOff>
    </xdr:to>
    <xdr:sp macro="" textlink="">
      <xdr:nvSpPr>
        <xdr:cNvPr id="145" name="Rectángulo 144">
          <a:extLst>
            <a:ext uri="{FF2B5EF4-FFF2-40B4-BE49-F238E27FC236}">
              <a16:creationId xmlns:a16="http://schemas.microsoft.com/office/drawing/2014/main" id="{00000000-0008-0000-0300-000091000000}"/>
            </a:ext>
          </a:extLst>
        </xdr:cNvPr>
        <xdr:cNvSpPr/>
      </xdr:nvSpPr>
      <xdr:spPr>
        <a:xfrm>
          <a:off x="8137338" y="9045949"/>
          <a:ext cx="1601320" cy="7283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Definición</a:t>
          </a:r>
          <a:r>
            <a:rPr lang="es-CO" sz="1100" baseline="0"/>
            <a:t> de actividades de enfoque a la prevención inadecuadas</a:t>
          </a:r>
          <a:endParaRPr lang="es-CO" sz="1100"/>
        </a:p>
      </xdr:txBody>
    </xdr:sp>
    <xdr:clientData/>
  </xdr:twoCellAnchor>
  <xdr:twoCellAnchor>
    <xdr:from>
      <xdr:col>0</xdr:col>
      <xdr:colOff>742951</xdr:colOff>
      <xdr:row>18</xdr:row>
      <xdr:rowOff>13605</xdr:rowOff>
    </xdr:from>
    <xdr:to>
      <xdr:col>6</xdr:col>
      <xdr:colOff>1413249</xdr:colOff>
      <xdr:row>46</xdr:row>
      <xdr:rowOff>155948</xdr:rowOff>
    </xdr:to>
    <xdr:cxnSp macro="">
      <xdr:nvCxnSpPr>
        <xdr:cNvPr id="147" name="Conector angular 146">
          <a:extLst>
            <a:ext uri="{FF2B5EF4-FFF2-40B4-BE49-F238E27FC236}">
              <a16:creationId xmlns:a16="http://schemas.microsoft.com/office/drawing/2014/main" id="{00000000-0008-0000-0300-000093000000}"/>
            </a:ext>
          </a:extLst>
        </xdr:cNvPr>
        <xdr:cNvCxnSpPr>
          <a:stCxn id="44" idx="2"/>
          <a:endCxn id="145" idx="0"/>
        </xdr:cNvCxnSpPr>
      </xdr:nvCxnSpPr>
      <xdr:spPr>
        <a:xfrm rot="16200000" flipH="1">
          <a:off x="2106272" y="2214222"/>
          <a:ext cx="5468405" cy="8195048"/>
        </a:xfrm>
        <a:prstGeom prst="bentConnector3">
          <a:avLst>
            <a:gd name="adj1" fmla="val 2619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373063</xdr:colOff>
      <xdr:row>46</xdr:row>
      <xdr:rowOff>100852</xdr:rowOff>
    </xdr:from>
    <xdr:to>
      <xdr:col>6</xdr:col>
      <xdr:colOff>612588</xdr:colOff>
      <xdr:row>48</xdr:row>
      <xdr:rowOff>139141</xdr:rowOff>
    </xdr:to>
    <xdr:cxnSp macro="">
      <xdr:nvCxnSpPr>
        <xdr:cNvPr id="151" name="Conector angular 150">
          <a:extLst>
            <a:ext uri="{FF2B5EF4-FFF2-40B4-BE49-F238E27FC236}">
              <a16:creationId xmlns:a16="http://schemas.microsoft.com/office/drawing/2014/main" id="{00000000-0008-0000-0300-000097000000}"/>
            </a:ext>
          </a:extLst>
        </xdr:cNvPr>
        <xdr:cNvCxnSpPr>
          <a:stCxn id="89" idx="3"/>
          <a:endCxn id="145" idx="1"/>
        </xdr:cNvCxnSpPr>
      </xdr:nvCxnSpPr>
      <xdr:spPr>
        <a:xfrm>
          <a:off x="3913188" y="8990852"/>
          <a:ext cx="4224150" cy="41928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508000</xdr:colOff>
      <xdr:row>38</xdr:row>
      <xdr:rowOff>113771</xdr:rowOff>
    </xdr:from>
    <xdr:to>
      <xdr:col>10</xdr:col>
      <xdr:colOff>469900</xdr:colOff>
      <xdr:row>43</xdr:row>
      <xdr:rowOff>49150</xdr:rowOff>
    </xdr:to>
    <xdr:sp macro="" textlink="">
      <xdr:nvSpPr>
        <xdr:cNvPr id="130" name="Rectángulo 129">
          <a:extLst>
            <a:ext uri="{FF2B5EF4-FFF2-40B4-BE49-F238E27FC236}">
              <a16:creationId xmlns:a16="http://schemas.microsoft.com/office/drawing/2014/main" id="{00000000-0008-0000-0300-000082000000}"/>
            </a:ext>
          </a:extLst>
        </xdr:cNvPr>
        <xdr:cNvSpPr/>
      </xdr:nvSpPr>
      <xdr:spPr>
        <a:xfrm>
          <a:off x="11239500" y="7479771"/>
          <a:ext cx="1485900" cy="887879"/>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Asesorías que no generan valor a los procesos o a las dependencias</a:t>
          </a:r>
          <a:endParaRPr lang="es-CO" sz="1100" baseline="0"/>
        </a:p>
      </xdr:txBody>
    </xdr:sp>
    <xdr:clientData/>
  </xdr:twoCellAnchor>
  <xdr:twoCellAnchor>
    <xdr:from>
      <xdr:col>6</xdr:col>
      <xdr:colOff>2213908</xdr:colOff>
      <xdr:row>40</xdr:row>
      <xdr:rowOff>176711</xdr:rowOff>
    </xdr:from>
    <xdr:to>
      <xdr:col>8</xdr:col>
      <xdr:colOff>508000</xdr:colOff>
      <xdr:row>48</xdr:row>
      <xdr:rowOff>139141</xdr:rowOff>
    </xdr:to>
    <xdr:cxnSp macro="">
      <xdr:nvCxnSpPr>
        <xdr:cNvPr id="135" name="Conector angular 134">
          <a:extLst>
            <a:ext uri="{FF2B5EF4-FFF2-40B4-BE49-F238E27FC236}">
              <a16:creationId xmlns:a16="http://schemas.microsoft.com/office/drawing/2014/main" id="{00000000-0008-0000-0300-000087000000}"/>
            </a:ext>
          </a:extLst>
        </xdr:cNvPr>
        <xdr:cNvCxnSpPr>
          <a:stCxn id="145" idx="3"/>
          <a:endCxn id="130" idx="1"/>
        </xdr:cNvCxnSpPr>
      </xdr:nvCxnSpPr>
      <xdr:spPr>
        <a:xfrm flipV="1">
          <a:off x="9738658" y="7923711"/>
          <a:ext cx="1500842" cy="148643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460375</xdr:colOff>
      <xdr:row>37</xdr:row>
      <xdr:rowOff>29104</xdr:rowOff>
    </xdr:from>
    <xdr:to>
      <xdr:col>14</xdr:col>
      <xdr:colOff>453093</xdr:colOff>
      <xdr:row>42</xdr:row>
      <xdr:rowOff>69692</xdr:rowOff>
    </xdr:to>
    <xdr:sp macro="" textlink="">
      <xdr:nvSpPr>
        <xdr:cNvPr id="136" name="Rectángulo 135">
          <a:extLst>
            <a:ext uri="{FF2B5EF4-FFF2-40B4-BE49-F238E27FC236}">
              <a16:creationId xmlns:a16="http://schemas.microsoft.com/office/drawing/2014/main" id="{00000000-0008-0000-0300-000088000000}"/>
            </a:ext>
          </a:extLst>
        </xdr:cNvPr>
        <xdr:cNvSpPr/>
      </xdr:nvSpPr>
      <xdr:spPr>
        <a:xfrm>
          <a:off x="14239875" y="7204604"/>
          <a:ext cx="1516718" cy="993088"/>
        </a:xfrm>
        <a:prstGeom prst="rect">
          <a:avLst/>
        </a:prstGeom>
        <a:solidFill>
          <a:schemeClr val="accent2">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Baja eficacia y efectividad del sistema de control Interno del Nivel Central</a:t>
          </a:r>
        </a:p>
      </xdr:txBody>
    </xdr:sp>
    <xdr:clientData/>
  </xdr:twoCellAnchor>
  <xdr:twoCellAnchor>
    <xdr:from>
      <xdr:col>5</xdr:col>
      <xdr:colOff>685272</xdr:colOff>
      <xdr:row>35</xdr:row>
      <xdr:rowOff>7938</xdr:rowOff>
    </xdr:from>
    <xdr:to>
      <xdr:col>6</xdr:col>
      <xdr:colOff>1190626</xdr:colOff>
      <xdr:row>39</xdr:row>
      <xdr:rowOff>182562</xdr:rowOff>
    </xdr:to>
    <xdr:sp macro="" textlink="">
      <xdr:nvSpPr>
        <xdr:cNvPr id="137" name="Rectángulo 136">
          <a:extLst>
            <a:ext uri="{FF2B5EF4-FFF2-40B4-BE49-F238E27FC236}">
              <a16:creationId xmlns:a16="http://schemas.microsoft.com/office/drawing/2014/main" id="{00000000-0008-0000-0300-000089000000}"/>
            </a:ext>
          </a:extLst>
        </xdr:cNvPr>
        <xdr:cNvSpPr/>
      </xdr:nvSpPr>
      <xdr:spPr>
        <a:xfrm>
          <a:off x="7082897" y="6802438"/>
          <a:ext cx="1632479" cy="93662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Análisis de información incompleta en resultados de evaluaciones del SCI</a:t>
          </a:r>
        </a:p>
      </xdr:txBody>
    </xdr:sp>
    <xdr:clientData/>
  </xdr:twoCellAnchor>
  <xdr:twoCellAnchor>
    <xdr:from>
      <xdr:col>4</xdr:col>
      <xdr:colOff>1898649</xdr:colOff>
      <xdr:row>37</xdr:row>
      <xdr:rowOff>94473</xdr:rowOff>
    </xdr:from>
    <xdr:to>
      <xdr:col>5</xdr:col>
      <xdr:colOff>685272</xdr:colOff>
      <xdr:row>37</xdr:row>
      <xdr:rowOff>95250</xdr:rowOff>
    </xdr:to>
    <xdr:cxnSp macro="">
      <xdr:nvCxnSpPr>
        <xdr:cNvPr id="138" name="Conector angular 137">
          <a:extLst>
            <a:ext uri="{FF2B5EF4-FFF2-40B4-BE49-F238E27FC236}">
              <a16:creationId xmlns:a16="http://schemas.microsoft.com/office/drawing/2014/main" id="{00000000-0008-0000-0300-00008A000000}"/>
            </a:ext>
          </a:extLst>
        </xdr:cNvPr>
        <xdr:cNvCxnSpPr>
          <a:stCxn id="122" idx="3"/>
          <a:endCxn id="137" idx="1"/>
        </xdr:cNvCxnSpPr>
      </xdr:nvCxnSpPr>
      <xdr:spPr>
        <a:xfrm>
          <a:off x="6200774" y="7269973"/>
          <a:ext cx="882123" cy="77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374387</xdr:colOff>
      <xdr:row>39</xdr:row>
      <xdr:rowOff>182561</xdr:rowOff>
    </xdr:from>
    <xdr:to>
      <xdr:col>6</xdr:col>
      <xdr:colOff>1413248</xdr:colOff>
      <xdr:row>46</xdr:row>
      <xdr:rowOff>155948</xdr:rowOff>
    </xdr:to>
    <xdr:cxnSp macro="">
      <xdr:nvCxnSpPr>
        <xdr:cNvPr id="140" name="Conector angular 139">
          <a:extLst>
            <a:ext uri="{FF2B5EF4-FFF2-40B4-BE49-F238E27FC236}">
              <a16:creationId xmlns:a16="http://schemas.microsoft.com/office/drawing/2014/main" id="{00000000-0008-0000-0300-00008C000000}"/>
            </a:ext>
          </a:extLst>
        </xdr:cNvPr>
        <xdr:cNvCxnSpPr>
          <a:stCxn id="137" idx="2"/>
          <a:endCxn id="145" idx="0"/>
        </xdr:cNvCxnSpPr>
      </xdr:nvCxnSpPr>
      <xdr:spPr>
        <a:xfrm rot="16200000" flipH="1">
          <a:off x="7765124" y="7873074"/>
          <a:ext cx="1306887" cy="103886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552980</xdr:colOff>
      <xdr:row>47</xdr:row>
      <xdr:rowOff>150841</xdr:rowOff>
    </xdr:from>
    <xdr:to>
      <xdr:col>14</xdr:col>
      <xdr:colOff>545698</xdr:colOff>
      <xdr:row>52</xdr:row>
      <xdr:rowOff>188783</xdr:rowOff>
    </xdr:to>
    <xdr:sp macro="" textlink="">
      <xdr:nvSpPr>
        <xdr:cNvPr id="141" name="Rectángulo 140">
          <a:extLst>
            <a:ext uri="{FF2B5EF4-FFF2-40B4-BE49-F238E27FC236}">
              <a16:creationId xmlns:a16="http://schemas.microsoft.com/office/drawing/2014/main" id="{00000000-0008-0000-0300-00008D000000}"/>
            </a:ext>
          </a:extLst>
        </xdr:cNvPr>
        <xdr:cNvSpPr/>
      </xdr:nvSpPr>
      <xdr:spPr>
        <a:xfrm>
          <a:off x="14332480" y="9231341"/>
          <a:ext cx="1516718" cy="990442"/>
        </a:xfrm>
        <a:prstGeom prst="rect">
          <a:avLst/>
        </a:prstGeom>
        <a:solidFill>
          <a:schemeClr val="accent2">
            <a:lumMod val="7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Pérdida de imágen de la oficina de control interno</a:t>
          </a:r>
        </a:p>
      </xdr:txBody>
    </xdr:sp>
    <xdr:clientData/>
  </xdr:twoCellAnchor>
  <xdr:twoCellAnchor>
    <xdr:from>
      <xdr:col>9</xdr:col>
      <xdr:colOff>300037</xdr:colOff>
      <xdr:row>11</xdr:row>
      <xdr:rowOff>152167</xdr:rowOff>
    </xdr:from>
    <xdr:to>
      <xdr:col>12</xdr:col>
      <xdr:colOff>552980</xdr:colOff>
      <xdr:row>50</xdr:row>
      <xdr:rowOff>74562</xdr:rowOff>
    </xdr:to>
    <xdr:cxnSp macro="">
      <xdr:nvCxnSpPr>
        <xdr:cNvPr id="142" name="Conector angular 141">
          <a:extLst>
            <a:ext uri="{FF2B5EF4-FFF2-40B4-BE49-F238E27FC236}">
              <a16:creationId xmlns:a16="http://schemas.microsoft.com/office/drawing/2014/main" id="{00000000-0008-0000-0300-00008E000000}"/>
            </a:ext>
          </a:extLst>
        </xdr:cNvPr>
        <xdr:cNvCxnSpPr>
          <a:stCxn id="79" idx="3"/>
          <a:endCxn id="141" idx="1"/>
        </xdr:cNvCxnSpPr>
      </xdr:nvCxnSpPr>
      <xdr:spPr>
        <a:xfrm>
          <a:off x="11793537" y="2374667"/>
          <a:ext cx="2538943" cy="7351895"/>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469900</xdr:colOff>
      <xdr:row>40</xdr:row>
      <xdr:rowOff>176711</xdr:rowOff>
    </xdr:from>
    <xdr:to>
      <xdr:col>12</xdr:col>
      <xdr:colOff>552980</xdr:colOff>
      <xdr:row>50</xdr:row>
      <xdr:rowOff>74562</xdr:rowOff>
    </xdr:to>
    <xdr:cxnSp macro="">
      <xdr:nvCxnSpPr>
        <xdr:cNvPr id="143" name="Conector angular 142">
          <a:extLst>
            <a:ext uri="{FF2B5EF4-FFF2-40B4-BE49-F238E27FC236}">
              <a16:creationId xmlns:a16="http://schemas.microsoft.com/office/drawing/2014/main" id="{00000000-0008-0000-0300-00008F000000}"/>
            </a:ext>
          </a:extLst>
        </xdr:cNvPr>
        <xdr:cNvCxnSpPr>
          <a:stCxn id="130" idx="3"/>
          <a:endCxn id="141" idx="1"/>
        </xdr:cNvCxnSpPr>
      </xdr:nvCxnSpPr>
      <xdr:spPr>
        <a:xfrm>
          <a:off x="12725400" y="7923711"/>
          <a:ext cx="1607080" cy="1802851"/>
        </a:xfrm>
        <a:prstGeom prst="bentConnector3">
          <a:avLst>
            <a:gd name="adj1" fmla="val 4753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469900</xdr:colOff>
      <xdr:row>39</xdr:row>
      <xdr:rowOff>144648</xdr:rowOff>
    </xdr:from>
    <xdr:to>
      <xdr:col>12</xdr:col>
      <xdr:colOff>460375</xdr:colOff>
      <xdr:row>40</xdr:row>
      <xdr:rowOff>176711</xdr:rowOff>
    </xdr:to>
    <xdr:cxnSp macro="">
      <xdr:nvCxnSpPr>
        <xdr:cNvPr id="144" name="Conector angular 143">
          <a:extLst>
            <a:ext uri="{FF2B5EF4-FFF2-40B4-BE49-F238E27FC236}">
              <a16:creationId xmlns:a16="http://schemas.microsoft.com/office/drawing/2014/main" id="{00000000-0008-0000-0300-000090000000}"/>
            </a:ext>
          </a:extLst>
        </xdr:cNvPr>
        <xdr:cNvCxnSpPr>
          <a:stCxn id="130" idx="3"/>
          <a:endCxn id="136" idx="1"/>
        </xdr:cNvCxnSpPr>
      </xdr:nvCxnSpPr>
      <xdr:spPr>
        <a:xfrm flipV="1">
          <a:off x="12725400" y="7701148"/>
          <a:ext cx="1514475" cy="222563"/>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412750</xdr:colOff>
      <xdr:row>53</xdr:row>
      <xdr:rowOff>105833</xdr:rowOff>
    </xdr:from>
    <xdr:to>
      <xdr:col>6</xdr:col>
      <xdr:colOff>1898650</xdr:colOff>
      <xdr:row>58</xdr:row>
      <xdr:rowOff>41212</xdr:rowOff>
    </xdr:to>
    <xdr:sp macro="" textlink="">
      <xdr:nvSpPr>
        <xdr:cNvPr id="148" name="Rectángulo 147">
          <a:extLst>
            <a:ext uri="{FF2B5EF4-FFF2-40B4-BE49-F238E27FC236}">
              <a16:creationId xmlns:a16="http://schemas.microsoft.com/office/drawing/2014/main" id="{00000000-0008-0000-0300-000094000000}"/>
            </a:ext>
          </a:extLst>
        </xdr:cNvPr>
        <xdr:cNvSpPr/>
      </xdr:nvSpPr>
      <xdr:spPr>
        <a:xfrm>
          <a:off x="7937500" y="10339916"/>
          <a:ext cx="1485900" cy="88787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a:t>Hallazgos y NC para el proceso de evaluación y seguimiento</a:t>
          </a:r>
          <a:endParaRPr lang="es-CO" sz="1100" baseline="0"/>
        </a:p>
      </xdr:txBody>
    </xdr:sp>
    <xdr:clientData/>
  </xdr:twoCellAnchor>
  <xdr:twoCellAnchor>
    <xdr:from>
      <xdr:col>5</xdr:col>
      <xdr:colOff>14195</xdr:colOff>
      <xdr:row>55</xdr:row>
      <xdr:rowOff>168773</xdr:rowOff>
    </xdr:from>
    <xdr:to>
      <xdr:col>6</xdr:col>
      <xdr:colOff>412750</xdr:colOff>
      <xdr:row>56</xdr:row>
      <xdr:rowOff>19922</xdr:rowOff>
    </xdr:to>
    <xdr:cxnSp macro="">
      <xdr:nvCxnSpPr>
        <xdr:cNvPr id="149" name="Conector angular 148">
          <a:extLst>
            <a:ext uri="{FF2B5EF4-FFF2-40B4-BE49-F238E27FC236}">
              <a16:creationId xmlns:a16="http://schemas.microsoft.com/office/drawing/2014/main" id="{00000000-0008-0000-0300-000095000000}"/>
            </a:ext>
          </a:extLst>
        </xdr:cNvPr>
        <xdr:cNvCxnSpPr>
          <a:stCxn id="123" idx="3"/>
          <a:endCxn id="148" idx="1"/>
        </xdr:cNvCxnSpPr>
      </xdr:nvCxnSpPr>
      <xdr:spPr>
        <a:xfrm flipV="1">
          <a:off x="6417112" y="10783856"/>
          <a:ext cx="1520388" cy="4164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486833</xdr:colOff>
      <xdr:row>62</xdr:row>
      <xdr:rowOff>7939</xdr:rowOff>
    </xdr:from>
    <xdr:to>
      <xdr:col>6</xdr:col>
      <xdr:colOff>850900</xdr:colOff>
      <xdr:row>67</xdr:row>
      <xdr:rowOff>75174</xdr:rowOff>
    </xdr:to>
    <xdr:sp macro="" textlink="">
      <xdr:nvSpPr>
        <xdr:cNvPr id="152" name="Rectángulo 151">
          <a:extLst>
            <a:ext uri="{FF2B5EF4-FFF2-40B4-BE49-F238E27FC236}">
              <a16:creationId xmlns:a16="http://schemas.microsoft.com/office/drawing/2014/main" id="{00000000-0008-0000-0300-000098000000}"/>
            </a:ext>
          </a:extLst>
        </xdr:cNvPr>
        <xdr:cNvSpPr/>
      </xdr:nvSpPr>
      <xdr:spPr>
        <a:xfrm>
          <a:off x="6884458" y="11945939"/>
          <a:ext cx="1491192" cy="101973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Inoportunidad en las evaluaciones realizadas por el proceso</a:t>
          </a:r>
        </a:p>
      </xdr:txBody>
    </xdr:sp>
    <xdr:clientData/>
  </xdr:twoCellAnchor>
  <xdr:twoCellAnchor>
    <xdr:from>
      <xdr:col>3</xdr:col>
      <xdr:colOff>163606</xdr:colOff>
      <xdr:row>64</xdr:row>
      <xdr:rowOff>136807</xdr:rowOff>
    </xdr:from>
    <xdr:to>
      <xdr:col>5</xdr:col>
      <xdr:colOff>486833</xdr:colOff>
      <xdr:row>71</xdr:row>
      <xdr:rowOff>16808</xdr:rowOff>
    </xdr:to>
    <xdr:cxnSp macro="">
      <xdr:nvCxnSpPr>
        <xdr:cNvPr id="153" name="Conector angular 152">
          <a:extLst>
            <a:ext uri="{FF2B5EF4-FFF2-40B4-BE49-F238E27FC236}">
              <a16:creationId xmlns:a16="http://schemas.microsoft.com/office/drawing/2014/main" id="{00000000-0008-0000-0300-000099000000}"/>
            </a:ext>
          </a:extLst>
        </xdr:cNvPr>
        <xdr:cNvCxnSpPr>
          <a:stCxn id="102" idx="3"/>
          <a:endCxn id="152" idx="1"/>
        </xdr:cNvCxnSpPr>
      </xdr:nvCxnSpPr>
      <xdr:spPr>
        <a:xfrm flipV="1">
          <a:off x="3703731" y="12455807"/>
          <a:ext cx="3180727" cy="1213501"/>
        </a:xfrm>
        <a:prstGeom prst="bentConnector3">
          <a:avLst>
            <a:gd name="adj1" fmla="val 8269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174811</xdr:colOff>
      <xdr:row>64</xdr:row>
      <xdr:rowOff>162486</xdr:rowOff>
    </xdr:from>
    <xdr:to>
      <xdr:col>3</xdr:col>
      <xdr:colOff>605117</xdr:colOff>
      <xdr:row>65</xdr:row>
      <xdr:rowOff>16809</xdr:rowOff>
    </xdr:to>
    <xdr:cxnSp macro="">
      <xdr:nvCxnSpPr>
        <xdr:cNvPr id="155" name="Conector angular 154">
          <a:extLst>
            <a:ext uri="{FF2B5EF4-FFF2-40B4-BE49-F238E27FC236}">
              <a16:creationId xmlns:a16="http://schemas.microsoft.com/office/drawing/2014/main" id="{00000000-0008-0000-0300-00009B000000}"/>
            </a:ext>
          </a:extLst>
        </xdr:cNvPr>
        <xdr:cNvCxnSpPr>
          <a:stCxn id="97" idx="3"/>
          <a:endCxn id="132" idx="1"/>
        </xdr:cNvCxnSpPr>
      </xdr:nvCxnSpPr>
      <xdr:spPr>
        <a:xfrm flipV="1">
          <a:off x="3720228" y="12492069"/>
          <a:ext cx="430306" cy="44823"/>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1329017</xdr:colOff>
      <xdr:row>64</xdr:row>
      <xdr:rowOff>136807</xdr:rowOff>
    </xdr:from>
    <xdr:to>
      <xdr:col>5</xdr:col>
      <xdr:colOff>486833</xdr:colOff>
      <xdr:row>64</xdr:row>
      <xdr:rowOff>162486</xdr:rowOff>
    </xdr:to>
    <xdr:cxnSp macro="">
      <xdr:nvCxnSpPr>
        <xdr:cNvPr id="158" name="Conector angular 157">
          <a:extLst>
            <a:ext uri="{FF2B5EF4-FFF2-40B4-BE49-F238E27FC236}">
              <a16:creationId xmlns:a16="http://schemas.microsoft.com/office/drawing/2014/main" id="{00000000-0008-0000-0300-00009E000000}"/>
            </a:ext>
          </a:extLst>
        </xdr:cNvPr>
        <xdr:cNvCxnSpPr>
          <a:stCxn id="132" idx="3"/>
          <a:endCxn id="152" idx="1"/>
        </xdr:cNvCxnSpPr>
      </xdr:nvCxnSpPr>
      <xdr:spPr>
        <a:xfrm flipV="1">
          <a:off x="5631142" y="12455807"/>
          <a:ext cx="1253316" cy="2567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1595437</xdr:colOff>
      <xdr:row>72</xdr:row>
      <xdr:rowOff>121708</xdr:rowOff>
    </xdr:from>
    <xdr:to>
      <xdr:col>5</xdr:col>
      <xdr:colOff>987704</xdr:colOff>
      <xdr:row>77</xdr:row>
      <xdr:rowOff>160307</xdr:rowOff>
    </xdr:to>
    <xdr:sp macro="" textlink="">
      <xdr:nvSpPr>
        <xdr:cNvPr id="165" name="Rectángulo 164">
          <a:extLst>
            <a:ext uri="{FF2B5EF4-FFF2-40B4-BE49-F238E27FC236}">
              <a16:creationId xmlns:a16="http://schemas.microsoft.com/office/drawing/2014/main" id="{00000000-0008-0000-0300-0000A5000000}"/>
            </a:ext>
          </a:extLst>
        </xdr:cNvPr>
        <xdr:cNvSpPr/>
      </xdr:nvSpPr>
      <xdr:spPr>
        <a:xfrm>
          <a:off x="5897562" y="13964708"/>
          <a:ext cx="1487767" cy="991099"/>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No se puede hacer una evaluación profunda del los componentes sistema de control interno</a:t>
          </a:r>
        </a:p>
      </xdr:txBody>
    </xdr:sp>
    <xdr:clientData/>
  </xdr:twoCellAnchor>
  <xdr:twoCellAnchor>
    <xdr:from>
      <xdr:col>4</xdr:col>
      <xdr:colOff>1608667</xdr:colOff>
      <xdr:row>82</xdr:row>
      <xdr:rowOff>169333</xdr:rowOff>
    </xdr:from>
    <xdr:to>
      <xdr:col>5</xdr:col>
      <xdr:colOff>999067</xdr:colOff>
      <xdr:row>87</xdr:row>
      <xdr:rowOff>169333</xdr:rowOff>
    </xdr:to>
    <xdr:sp macro="" textlink="">
      <xdr:nvSpPr>
        <xdr:cNvPr id="166" name="Rectángulo 165">
          <a:extLst>
            <a:ext uri="{FF2B5EF4-FFF2-40B4-BE49-F238E27FC236}">
              <a16:creationId xmlns:a16="http://schemas.microsoft.com/office/drawing/2014/main" id="{00000000-0008-0000-0300-0000A6000000}"/>
            </a:ext>
          </a:extLst>
        </xdr:cNvPr>
        <xdr:cNvSpPr/>
      </xdr:nvSpPr>
      <xdr:spPr>
        <a:xfrm>
          <a:off x="5910792" y="15917333"/>
          <a:ext cx="1485900" cy="9525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No se tiene un historial preciso de los resultados de evaluación del sistema de control interno</a:t>
          </a:r>
        </a:p>
      </xdr:txBody>
    </xdr:sp>
    <xdr:clientData/>
  </xdr:twoCellAnchor>
  <xdr:twoCellAnchor>
    <xdr:from>
      <xdr:col>6</xdr:col>
      <xdr:colOff>296333</xdr:colOff>
      <xdr:row>82</xdr:row>
      <xdr:rowOff>169333</xdr:rowOff>
    </xdr:from>
    <xdr:to>
      <xdr:col>6</xdr:col>
      <xdr:colOff>1782233</xdr:colOff>
      <xdr:row>87</xdr:row>
      <xdr:rowOff>169333</xdr:rowOff>
    </xdr:to>
    <xdr:sp macro="" textlink="">
      <xdr:nvSpPr>
        <xdr:cNvPr id="167" name="Rectángulo 166">
          <a:extLst>
            <a:ext uri="{FF2B5EF4-FFF2-40B4-BE49-F238E27FC236}">
              <a16:creationId xmlns:a16="http://schemas.microsoft.com/office/drawing/2014/main" id="{00000000-0008-0000-0300-0000A7000000}"/>
            </a:ext>
          </a:extLst>
        </xdr:cNvPr>
        <xdr:cNvSpPr/>
      </xdr:nvSpPr>
      <xdr:spPr>
        <a:xfrm>
          <a:off x="7821083" y="15927916"/>
          <a:ext cx="1485900"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Evaluaciones subjetivas del Sistema de Control Interno del nivel central</a:t>
          </a:r>
        </a:p>
      </xdr:txBody>
    </xdr:sp>
    <xdr:clientData/>
  </xdr:twoCellAnchor>
  <xdr:twoCellAnchor>
    <xdr:from>
      <xdr:col>3</xdr:col>
      <xdr:colOff>130610</xdr:colOff>
      <xdr:row>75</xdr:row>
      <xdr:rowOff>45758</xdr:rowOff>
    </xdr:from>
    <xdr:to>
      <xdr:col>4</xdr:col>
      <xdr:colOff>1595437</xdr:colOff>
      <xdr:row>78</xdr:row>
      <xdr:rowOff>118285</xdr:rowOff>
    </xdr:to>
    <xdr:cxnSp macro="">
      <xdr:nvCxnSpPr>
        <xdr:cNvPr id="168" name="Conector angular 167">
          <a:extLst>
            <a:ext uri="{FF2B5EF4-FFF2-40B4-BE49-F238E27FC236}">
              <a16:creationId xmlns:a16="http://schemas.microsoft.com/office/drawing/2014/main" id="{00000000-0008-0000-0300-0000A8000000}"/>
            </a:ext>
          </a:extLst>
        </xdr:cNvPr>
        <xdr:cNvCxnSpPr>
          <a:stCxn id="103" idx="3"/>
          <a:endCxn id="165" idx="1"/>
        </xdr:cNvCxnSpPr>
      </xdr:nvCxnSpPr>
      <xdr:spPr>
        <a:xfrm flipV="1">
          <a:off x="3670735" y="14460258"/>
          <a:ext cx="2226827" cy="64402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118782</xdr:colOff>
      <xdr:row>85</xdr:row>
      <xdr:rowOff>61633</xdr:rowOff>
    </xdr:from>
    <xdr:to>
      <xdr:col>3</xdr:col>
      <xdr:colOff>504264</xdr:colOff>
      <xdr:row>85</xdr:row>
      <xdr:rowOff>67236</xdr:rowOff>
    </xdr:to>
    <xdr:cxnSp macro="">
      <xdr:nvCxnSpPr>
        <xdr:cNvPr id="171" name="Conector angular 170">
          <a:extLst>
            <a:ext uri="{FF2B5EF4-FFF2-40B4-BE49-F238E27FC236}">
              <a16:creationId xmlns:a16="http://schemas.microsoft.com/office/drawing/2014/main" id="{00000000-0008-0000-0300-0000AB000000}"/>
            </a:ext>
          </a:extLst>
        </xdr:cNvPr>
        <xdr:cNvCxnSpPr>
          <a:stCxn id="105" idx="3"/>
          <a:endCxn id="106" idx="1"/>
        </xdr:cNvCxnSpPr>
      </xdr:nvCxnSpPr>
      <xdr:spPr>
        <a:xfrm flipV="1">
          <a:off x="3665013" y="16371364"/>
          <a:ext cx="385482" cy="5603"/>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1228164</xdr:colOff>
      <xdr:row>85</xdr:row>
      <xdr:rowOff>61633</xdr:rowOff>
    </xdr:from>
    <xdr:to>
      <xdr:col>4</xdr:col>
      <xdr:colOff>1608667</xdr:colOff>
      <xdr:row>85</xdr:row>
      <xdr:rowOff>74083</xdr:rowOff>
    </xdr:to>
    <xdr:cxnSp macro="">
      <xdr:nvCxnSpPr>
        <xdr:cNvPr id="174" name="Conector angular 173">
          <a:extLst>
            <a:ext uri="{FF2B5EF4-FFF2-40B4-BE49-F238E27FC236}">
              <a16:creationId xmlns:a16="http://schemas.microsoft.com/office/drawing/2014/main" id="{00000000-0008-0000-0300-0000AE000000}"/>
            </a:ext>
          </a:extLst>
        </xdr:cNvPr>
        <xdr:cNvCxnSpPr>
          <a:stCxn id="106" idx="3"/>
          <a:endCxn id="166" idx="1"/>
        </xdr:cNvCxnSpPr>
      </xdr:nvCxnSpPr>
      <xdr:spPr>
        <a:xfrm>
          <a:off x="5536395" y="16371364"/>
          <a:ext cx="380503" cy="1245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999067</xdr:colOff>
      <xdr:row>85</xdr:row>
      <xdr:rowOff>74083</xdr:rowOff>
    </xdr:from>
    <xdr:to>
      <xdr:col>6</xdr:col>
      <xdr:colOff>296333</xdr:colOff>
      <xdr:row>85</xdr:row>
      <xdr:rowOff>86783</xdr:rowOff>
    </xdr:to>
    <xdr:cxnSp macro="">
      <xdr:nvCxnSpPr>
        <xdr:cNvPr id="177" name="Conector angular 176">
          <a:extLst>
            <a:ext uri="{FF2B5EF4-FFF2-40B4-BE49-F238E27FC236}">
              <a16:creationId xmlns:a16="http://schemas.microsoft.com/office/drawing/2014/main" id="{00000000-0008-0000-0300-0000B1000000}"/>
            </a:ext>
          </a:extLst>
        </xdr:cNvPr>
        <xdr:cNvCxnSpPr>
          <a:stCxn id="166" idx="3"/>
          <a:endCxn id="167" idx="1"/>
        </xdr:cNvCxnSpPr>
      </xdr:nvCxnSpPr>
      <xdr:spPr>
        <a:xfrm>
          <a:off x="7402798" y="16383814"/>
          <a:ext cx="418285" cy="1270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987704</xdr:colOff>
      <xdr:row>72</xdr:row>
      <xdr:rowOff>81243</xdr:rowOff>
    </xdr:from>
    <xdr:to>
      <xdr:col>6</xdr:col>
      <xdr:colOff>1135063</xdr:colOff>
      <xdr:row>75</xdr:row>
      <xdr:rowOff>45758</xdr:rowOff>
    </xdr:to>
    <xdr:cxnSp macro="">
      <xdr:nvCxnSpPr>
        <xdr:cNvPr id="180" name="Conector angular 179">
          <a:extLst>
            <a:ext uri="{FF2B5EF4-FFF2-40B4-BE49-F238E27FC236}">
              <a16:creationId xmlns:a16="http://schemas.microsoft.com/office/drawing/2014/main" id="{00000000-0008-0000-0300-0000B4000000}"/>
            </a:ext>
          </a:extLst>
        </xdr:cNvPr>
        <xdr:cNvCxnSpPr>
          <a:stCxn id="165" idx="3"/>
          <a:endCxn id="184" idx="1"/>
        </xdr:cNvCxnSpPr>
      </xdr:nvCxnSpPr>
      <xdr:spPr>
        <a:xfrm flipV="1">
          <a:off x="7385329" y="13924243"/>
          <a:ext cx="1274484" cy="536015"/>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1135063</xdr:colOff>
      <xdr:row>69</xdr:row>
      <xdr:rowOff>142875</xdr:rowOff>
    </xdr:from>
    <xdr:to>
      <xdr:col>7</xdr:col>
      <xdr:colOff>181505</xdr:colOff>
      <xdr:row>75</xdr:row>
      <xdr:rowOff>19610</xdr:rowOff>
    </xdr:to>
    <xdr:sp macro="" textlink="">
      <xdr:nvSpPr>
        <xdr:cNvPr id="184" name="Rectángulo 183">
          <a:extLst>
            <a:ext uri="{FF2B5EF4-FFF2-40B4-BE49-F238E27FC236}">
              <a16:creationId xmlns:a16="http://schemas.microsoft.com/office/drawing/2014/main" id="{00000000-0008-0000-0300-0000B8000000}"/>
            </a:ext>
          </a:extLst>
        </xdr:cNvPr>
        <xdr:cNvSpPr/>
      </xdr:nvSpPr>
      <xdr:spPr>
        <a:xfrm>
          <a:off x="8659813" y="13414375"/>
          <a:ext cx="1491192" cy="1019735"/>
        </a:xfrm>
        <a:prstGeom prst="rect">
          <a:avLst/>
        </a:prstGeom>
        <a:solidFill>
          <a:srgbClr val="FFC0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Reducción en la eficacia de la evaluación del sistema de control interno</a:t>
          </a:r>
        </a:p>
      </xdr:txBody>
    </xdr:sp>
    <xdr:clientData/>
  </xdr:twoCellAnchor>
  <xdr:twoCellAnchor>
    <xdr:from>
      <xdr:col>6</xdr:col>
      <xdr:colOff>1039284</xdr:colOff>
      <xdr:row>75</xdr:row>
      <xdr:rowOff>19610</xdr:rowOff>
    </xdr:from>
    <xdr:to>
      <xdr:col>6</xdr:col>
      <xdr:colOff>1880660</xdr:colOff>
      <xdr:row>82</xdr:row>
      <xdr:rowOff>169333</xdr:rowOff>
    </xdr:to>
    <xdr:cxnSp macro="">
      <xdr:nvCxnSpPr>
        <xdr:cNvPr id="186" name="Conector angular 185">
          <a:extLst>
            <a:ext uri="{FF2B5EF4-FFF2-40B4-BE49-F238E27FC236}">
              <a16:creationId xmlns:a16="http://schemas.microsoft.com/office/drawing/2014/main" id="{00000000-0008-0000-0300-0000BA000000}"/>
            </a:ext>
          </a:extLst>
        </xdr:cNvPr>
        <xdr:cNvCxnSpPr>
          <a:stCxn id="167" idx="0"/>
          <a:endCxn id="184" idx="2"/>
        </xdr:cNvCxnSpPr>
      </xdr:nvCxnSpPr>
      <xdr:spPr>
        <a:xfrm rot="5400000" flipH="1" flipV="1">
          <a:off x="8243110" y="14755034"/>
          <a:ext cx="1483223" cy="841376"/>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850900</xdr:colOff>
      <xdr:row>64</xdr:row>
      <xdr:rowOff>136807</xdr:rowOff>
    </xdr:from>
    <xdr:to>
      <xdr:col>6</xdr:col>
      <xdr:colOff>1880659</xdr:colOff>
      <xdr:row>69</xdr:row>
      <xdr:rowOff>142875</xdr:rowOff>
    </xdr:to>
    <xdr:cxnSp macro="">
      <xdr:nvCxnSpPr>
        <xdr:cNvPr id="189" name="Conector angular 188">
          <a:extLst>
            <a:ext uri="{FF2B5EF4-FFF2-40B4-BE49-F238E27FC236}">
              <a16:creationId xmlns:a16="http://schemas.microsoft.com/office/drawing/2014/main" id="{00000000-0008-0000-0300-0000BD000000}"/>
            </a:ext>
          </a:extLst>
        </xdr:cNvPr>
        <xdr:cNvCxnSpPr>
          <a:stCxn id="152" idx="3"/>
          <a:endCxn id="184" idx="0"/>
        </xdr:cNvCxnSpPr>
      </xdr:nvCxnSpPr>
      <xdr:spPr>
        <a:xfrm>
          <a:off x="8375650" y="12455807"/>
          <a:ext cx="1029759" cy="95856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181505</xdr:colOff>
      <xdr:row>57</xdr:row>
      <xdr:rowOff>171713</xdr:rowOff>
    </xdr:from>
    <xdr:to>
      <xdr:col>12</xdr:col>
      <xdr:colOff>581492</xdr:colOff>
      <xdr:row>72</xdr:row>
      <xdr:rowOff>81243</xdr:rowOff>
    </xdr:to>
    <xdr:cxnSp macro="">
      <xdr:nvCxnSpPr>
        <xdr:cNvPr id="198" name="Conector angular 197">
          <a:extLst>
            <a:ext uri="{FF2B5EF4-FFF2-40B4-BE49-F238E27FC236}">
              <a16:creationId xmlns:a16="http://schemas.microsoft.com/office/drawing/2014/main" id="{00000000-0008-0000-0300-0000C6000000}"/>
            </a:ext>
          </a:extLst>
        </xdr:cNvPr>
        <xdr:cNvCxnSpPr>
          <a:stCxn id="184" idx="3"/>
          <a:endCxn id="161" idx="1"/>
        </xdr:cNvCxnSpPr>
      </xdr:nvCxnSpPr>
      <xdr:spPr>
        <a:xfrm flipV="1">
          <a:off x="10151005" y="11157213"/>
          <a:ext cx="4209987" cy="2767030"/>
        </a:xfrm>
        <a:prstGeom prst="bentConnector3">
          <a:avLst>
            <a:gd name="adj1" fmla="val 6564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496516</xdr:colOff>
      <xdr:row>67</xdr:row>
      <xdr:rowOff>75174</xdr:rowOff>
    </xdr:from>
    <xdr:to>
      <xdr:col>6</xdr:col>
      <xdr:colOff>105304</xdr:colOff>
      <xdr:row>105</xdr:row>
      <xdr:rowOff>115794</xdr:rowOff>
    </xdr:to>
    <xdr:cxnSp macro="">
      <xdr:nvCxnSpPr>
        <xdr:cNvPr id="218" name="Conector angular 217">
          <a:extLst>
            <a:ext uri="{FF2B5EF4-FFF2-40B4-BE49-F238E27FC236}">
              <a16:creationId xmlns:a16="http://schemas.microsoft.com/office/drawing/2014/main" id="{00000000-0008-0000-0300-0000DA000000}"/>
            </a:ext>
          </a:extLst>
        </xdr:cNvPr>
        <xdr:cNvCxnSpPr>
          <a:stCxn id="107" idx="3"/>
          <a:endCxn id="152" idx="2"/>
        </xdr:cNvCxnSpPr>
      </xdr:nvCxnSpPr>
      <xdr:spPr>
        <a:xfrm flipV="1">
          <a:off x="4036641" y="12965674"/>
          <a:ext cx="3593413" cy="727962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222250</xdr:colOff>
      <xdr:row>109</xdr:row>
      <xdr:rowOff>87313</xdr:rowOff>
    </xdr:from>
    <xdr:to>
      <xdr:col>4</xdr:col>
      <xdr:colOff>1710017</xdr:colOff>
      <xdr:row>114</xdr:row>
      <xdr:rowOff>87313</xdr:rowOff>
    </xdr:to>
    <xdr:sp macro="" textlink="">
      <xdr:nvSpPr>
        <xdr:cNvPr id="252" name="Rectángulo 251">
          <a:extLst>
            <a:ext uri="{FF2B5EF4-FFF2-40B4-BE49-F238E27FC236}">
              <a16:creationId xmlns:a16="http://schemas.microsoft.com/office/drawing/2014/main" id="{00000000-0008-0000-0300-0000FC000000}"/>
            </a:ext>
          </a:extLst>
        </xdr:cNvPr>
        <xdr:cNvSpPr/>
      </xdr:nvSpPr>
      <xdr:spPr>
        <a:xfrm>
          <a:off x="4524375" y="20978813"/>
          <a:ext cx="1487767" cy="9525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Documentación del proceso de Evaluación y seguimiento desactualizada</a:t>
          </a:r>
        </a:p>
      </xdr:txBody>
    </xdr:sp>
    <xdr:clientData/>
  </xdr:twoCellAnchor>
  <xdr:twoCellAnchor>
    <xdr:from>
      <xdr:col>3</xdr:col>
      <xdr:colOff>493245</xdr:colOff>
      <xdr:row>111</xdr:row>
      <xdr:rowOff>182563</xdr:rowOff>
    </xdr:from>
    <xdr:to>
      <xdr:col>4</xdr:col>
      <xdr:colOff>222250</xdr:colOff>
      <xdr:row>111</xdr:row>
      <xdr:rowOff>183963</xdr:rowOff>
    </xdr:to>
    <xdr:cxnSp macro="">
      <xdr:nvCxnSpPr>
        <xdr:cNvPr id="253" name="Conector angular 252">
          <a:extLst>
            <a:ext uri="{FF2B5EF4-FFF2-40B4-BE49-F238E27FC236}">
              <a16:creationId xmlns:a16="http://schemas.microsoft.com/office/drawing/2014/main" id="{00000000-0008-0000-0300-0000FD000000}"/>
            </a:ext>
          </a:extLst>
        </xdr:cNvPr>
        <xdr:cNvCxnSpPr>
          <a:stCxn id="110" idx="3"/>
          <a:endCxn id="252" idx="1"/>
        </xdr:cNvCxnSpPr>
      </xdr:nvCxnSpPr>
      <xdr:spPr>
        <a:xfrm flipV="1">
          <a:off x="4033370" y="21455063"/>
          <a:ext cx="491005" cy="1400"/>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263057</xdr:colOff>
      <xdr:row>37</xdr:row>
      <xdr:rowOff>94473</xdr:rowOff>
    </xdr:from>
    <xdr:to>
      <xdr:col>4</xdr:col>
      <xdr:colOff>412749</xdr:colOff>
      <xdr:row>37</xdr:row>
      <xdr:rowOff>127935</xdr:rowOff>
    </xdr:to>
    <xdr:cxnSp macro="">
      <xdr:nvCxnSpPr>
        <xdr:cNvPr id="274" name="Conector angular 273">
          <a:extLst>
            <a:ext uri="{FF2B5EF4-FFF2-40B4-BE49-F238E27FC236}">
              <a16:creationId xmlns:a16="http://schemas.microsoft.com/office/drawing/2014/main" id="{00000000-0008-0000-0300-000012010000}"/>
            </a:ext>
          </a:extLst>
        </xdr:cNvPr>
        <xdr:cNvCxnSpPr>
          <a:stCxn id="95" idx="3"/>
          <a:endCxn id="122" idx="1"/>
        </xdr:cNvCxnSpPr>
      </xdr:nvCxnSpPr>
      <xdr:spPr>
        <a:xfrm flipV="1">
          <a:off x="3803182" y="7269973"/>
          <a:ext cx="911692" cy="3346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243821</xdr:colOff>
      <xdr:row>39</xdr:row>
      <xdr:rowOff>182563</xdr:rowOff>
    </xdr:from>
    <xdr:to>
      <xdr:col>6</xdr:col>
      <xdr:colOff>374387</xdr:colOff>
      <xdr:row>72</xdr:row>
      <xdr:rowOff>121709</xdr:rowOff>
    </xdr:to>
    <xdr:cxnSp macro="">
      <xdr:nvCxnSpPr>
        <xdr:cNvPr id="299" name="Conector angular 298">
          <a:extLst>
            <a:ext uri="{FF2B5EF4-FFF2-40B4-BE49-F238E27FC236}">
              <a16:creationId xmlns:a16="http://schemas.microsoft.com/office/drawing/2014/main" id="{00000000-0008-0000-0300-00002B010000}"/>
            </a:ext>
          </a:extLst>
        </xdr:cNvPr>
        <xdr:cNvCxnSpPr>
          <a:stCxn id="137" idx="2"/>
          <a:endCxn id="165" idx="0"/>
        </xdr:cNvCxnSpPr>
      </xdr:nvCxnSpPr>
      <xdr:spPr>
        <a:xfrm rot="5400000">
          <a:off x="4157469" y="10223040"/>
          <a:ext cx="6225646" cy="1257691"/>
        </a:xfrm>
        <a:prstGeom prst="bentConnector3">
          <a:avLst>
            <a:gd name="adj1" fmla="val 1876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79375</xdr:colOff>
      <xdr:row>109</xdr:row>
      <xdr:rowOff>71437</xdr:rowOff>
    </xdr:from>
    <xdr:to>
      <xdr:col>6</xdr:col>
      <xdr:colOff>440017</xdr:colOff>
      <xdr:row>114</xdr:row>
      <xdr:rowOff>71437</xdr:rowOff>
    </xdr:to>
    <xdr:sp macro="" textlink="">
      <xdr:nvSpPr>
        <xdr:cNvPr id="304" name="Rectángulo 303">
          <a:extLst>
            <a:ext uri="{FF2B5EF4-FFF2-40B4-BE49-F238E27FC236}">
              <a16:creationId xmlns:a16="http://schemas.microsoft.com/office/drawing/2014/main" id="{00000000-0008-0000-0300-000030010000}"/>
            </a:ext>
          </a:extLst>
        </xdr:cNvPr>
        <xdr:cNvSpPr/>
      </xdr:nvSpPr>
      <xdr:spPr>
        <a:xfrm>
          <a:off x="6477000" y="20962937"/>
          <a:ext cx="1487767" cy="952500"/>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Inadecuadas metodologías del proceso de evaluación y seguimiento</a:t>
          </a:r>
        </a:p>
      </xdr:txBody>
    </xdr:sp>
    <xdr:clientData/>
  </xdr:twoCellAnchor>
  <xdr:twoCellAnchor>
    <xdr:from>
      <xdr:col>4</xdr:col>
      <xdr:colOff>1710017</xdr:colOff>
      <xdr:row>111</xdr:row>
      <xdr:rowOff>166687</xdr:rowOff>
    </xdr:from>
    <xdr:to>
      <xdr:col>5</xdr:col>
      <xdr:colOff>79375</xdr:colOff>
      <xdr:row>111</xdr:row>
      <xdr:rowOff>182563</xdr:rowOff>
    </xdr:to>
    <xdr:cxnSp macro="">
      <xdr:nvCxnSpPr>
        <xdr:cNvPr id="305" name="Conector angular 304">
          <a:extLst>
            <a:ext uri="{FF2B5EF4-FFF2-40B4-BE49-F238E27FC236}">
              <a16:creationId xmlns:a16="http://schemas.microsoft.com/office/drawing/2014/main" id="{00000000-0008-0000-0300-000031010000}"/>
            </a:ext>
          </a:extLst>
        </xdr:cNvPr>
        <xdr:cNvCxnSpPr>
          <a:stCxn id="252" idx="3"/>
          <a:endCxn id="304" idx="1"/>
        </xdr:cNvCxnSpPr>
      </xdr:nvCxnSpPr>
      <xdr:spPr>
        <a:xfrm flipV="1">
          <a:off x="6012142" y="21439187"/>
          <a:ext cx="464858" cy="15876"/>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440017</xdr:colOff>
      <xdr:row>75</xdr:row>
      <xdr:rowOff>19610</xdr:rowOff>
    </xdr:from>
    <xdr:to>
      <xdr:col>6</xdr:col>
      <xdr:colOff>1880659</xdr:colOff>
      <xdr:row>111</xdr:row>
      <xdr:rowOff>166687</xdr:rowOff>
    </xdr:to>
    <xdr:cxnSp macro="">
      <xdr:nvCxnSpPr>
        <xdr:cNvPr id="308" name="Conector angular 307">
          <a:extLst>
            <a:ext uri="{FF2B5EF4-FFF2-40B4-BE49-F238E27FC236}">
              <a16:creationId xmlns:a16="http://schemas.microsoft.com/office/drawing/2014/main" id="{00000000-0008-0000-0300-000034010000}"/>
            </a:ext>
          </a:extLst>
        </xdr:cNvPr>
        <xdr:cNvCxnSpPr>
          <a:stCxn id="304" idx="3"/>
          <a:endCxn id="184" idx="2"/>
        </xdr:cNvCxnSpPr>
      </xdr:nvCxnSpPr>
      <xdr:spPr>
        <a:xfrm flipV="1">
          <a:off x="7964767" y="14434110"/>
          <a:ext cx="1440642" cy="700507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440017</xdr:colOff>
      <xdr:row>43</xdr:row>
      <xdr:rowOff>49150</xdr:rowOff>
    </xdr:from>
    <xdr:to>
      <xdr:col>9</xdr:col>
      <xdr:colOff>488950</xdr:colOff>
      <xdr:row>111</xdr:row>
      <xdr:rowOff>166687</xdr:rowOff>
    </xdr:to>
    <xdr:cxnSp macro="">
      <xdr:nvCxnSpPr>
        <xdr:cNvPr id="313" name="Conector angular 312">
          <a:extLst>
            <a:ext uri="{FF2B5EF4-FFF2-40B4-BE49-F238E27FC236}">
              <a16:creationId xmlns:a16="http://schemas.microsoft.com/office/drawing/2014/main" id="{00000000-0008-0000-0300-000039010000}"/>
            </a:ext>
          </a:extLst>
        </xdr:cNvPr>
        <xdr:cNvCxnSpPr>
          <a:stCxn id="304" idx="3"/>
          <a:endCxn id="130" idx="2"/>
        </xdr:cNvCxnSpPr>
      </xdr:nvCxnSpPr>
      <xdr:spPr>
        <a:xfrm flipV="1">
          <a:off x="7964767" y="8367650"/>
          <a:ext cx="4017683" cy="1307153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181505</xdr:colOff>
      <xdr:row>50</xdr:row>
      <xdr:rowOff>74562</xdr:rowOff>
    </xdr:from>
    <xdr:to>
      <xdr:col>12</xdr:col>
      <xdr:colOff>552980</xdr:colOff>
      <xdr:row>72</xdr:row>
      <xdr:rowOff>81243</xdr:rowOff>
    </xdr:to>
    <xdr:cxnSp macro="">
      <xdr:nvCxnSpPr>
        <xdr:cNvPr id="328" name="Conector angular 327">
          <a:extLst>
            <a:ext uri="{FF2B5EF4-FFF2-40B4-BE49-F238E27FC236}">
              <a16:creationId xmlns:a16="http://schemas.microsoft.com/office/drawing/2014/main" id="{00000000-0008-0000-0300-000048010000}"/>
            </a:ext>
          </a:extLst>
        </xdr:cNvPr>
        <xdr:cNvCxnSpPr>
          <a:stCxn id="184" idx="3"/>
          <a:endCxn id="141" idx="1"/>
        </xdr:cNvCxnSpPr>
      </xdr:nvCxnSpPr>
      <xdr:spPr>
        <a:xfrm flipV="1">
          <a:off x="10151005" y="9726562"/>
          <a:ext cx="4181475" cy="419768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325438</xdr:colOff>
      <xdr:row>89</xdr:row>
      <xdr:rowOff>39688</xdr:rowOff>
    </xdr:from>
    <xdr:to>
      <xdr:col>3</xdr:col>
      <xdr:colOff>693364</xdr:colOff>
      <xdr:row>93</xdr:row>
      <xdr:rowOff>47626</xdr:rowOff>
    </xdr:to>
    <xdr:sp macro="" textlink="">
      <xdr:nvSpPr>
        <xdr:cNvPr id="116" name="Rectángulo 115">
          <a:extLst>
            <a:ext uri="{FF2B5EF4-FFF2-40B4-BE49-F238E27FC236}">
              <a16:creationId xmlns:a16="http://schemas.microsoft.com/office/drawing/2014/main" id="{00000000-0008-0000-0300-000074000000}"/>
            </a:ext>
          </a:extLst>
        </xdr:cNvPr>
        <xdr:cNvSpPr/>
      </xdr:nvSpPr>
      <xdr:spPr>
        <a:xfrm>
          <a:off x="2563813" y="17121188"/>
          <a:ext cx="1669676" cy="769938"/>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lang="es-CO" sz="1100" baseline="0"/>
            <a:t>La información no se tiene de manera oportuna para realizar evaluaciones</a:t>
          </a:r>
        </a:p>
      </xdr:txBody>
    </xdr:sp>
    <xdr:clientData/>
  </xdr:twoCellAnchor>
  <xdr:twoCellAnchor>
    <xdr:from>
      <xdr:col>1</xdr:col>
      <xdr:colOff>15324</xdr:colOff>
      <xdr:row>91</xdr:row>
      <xdr:rowOff>43657</xdr:rowOff>
    </xdr:from>
    <xdr:to>
      <xdr:col>2</xdr:col>
      <xdr:colOff>325438</xdr:colOff>
      <xdr:row>93</xdr:row>
      <xdr:rowOff>84044</xdr:rowOff>
    </xdr:to>
    <xdr:cxnSp macro="">
      <xdr:nvCxnSpPr>
        <xdr:cNvPr id="134" name="Conector angular 133">
          <a:extLst>
            <a:ext uri="{FF2B5EF4-FFF2-40B4-BE49-F238E27FC236}">
              <a16:creationId xmlns:a16="http://schemas.microsoft.com/office/drawing/2014/main" id="{00000000-0008-0000-0300-000086000000}"/>
            </a:ext>
          </a:extLst>
        </xdr:cNvPr>
        <xdr:cNvCxnSpPr>
          <a:stCxn id="93" idx="3"/>
          <a:endCxn id="116" idx="1"/>
        </xdr:cNvCxnSpPr>
      </xdr:nvCxnSpPr>
      <xdr:spPr>
        <a:xfrm flipV="1">
          <a:off x="1491699" y="17506157"/>
          <a:ext cx="1072114" cy="42138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15324</xdr:colOff>
      <xdr:row>93</xdr:row>
      <xdr:rowOff>84044</xdr:rowOff>
    </xdr:from>
    <xdr:to>
      <xdr:col>2</xdr:col>
      <xdr:colOff>338511</xdr:colOff>
      <xdr:row>97</xdr:row>
      <xdr:rowOff>81009</xdr:rowOff>
    </xdr:to>
    <xdr:cxnSp macro="">
      <xdr:nvCxnSpPr>
        <xdr:cNvPr id="154" name="Conector angular 153">
          <a:extLst>
            <a:ext uri="{FF2B5EF4-FFF2-40B4-BE49-F238E27FC236}">
              <a16:creationId xmlns:a16="http://schemas.microsoft.com/office/drawing/2014/main" id="{00000000-0008-0000-0300-00009A000000}"/>
            </a:ext>
          </a:extLst>
        </xdr:cNvPr>
        <xdr:cNvCxnSpPr>
          <a:stCxn id="93" idx="3"/>
          <a:endCxn id="112" idx="1"/>
        </xdr:cNvCxnSpPr>
      </xdr:nvCxnSpPr>
      <xdr:spPr>
        <a:xfrm>
          <a:off x="1491699" y="17927544"/>
          <a:ext cx="1085187" cy="758965"/>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706437</xdr:colOff>
      <xdr:row>75</xdr:row>
      <xdr:rowOff>19610</xdr:rowOff>
    </xdr:from>
    <xdr:to>
      <xdr:col>6</xdr:col>
      <xdr:colOff>1880659</xdr:colOff>
      <xdr:row>97</xdr:row>
      <xdr:rowOff>81009</xdr:rowOff>
    </xdr:to>
    <xdr:cxnSp macro="">
      <xdr:nvCxnSpPr>
        <xdr:cNvPr id="156" name="Conector angular 155">
          <a:extLst>
            <a:ext uri="{FF2B5EF4-FFF2-40B4-BE49-F238E27FC236}">
              <a16:creationId xmlns:a16="http://schemas.microsoft.com/office/drawing/2014/main" id="{00000000-0008-0000-0300-00009C000000}"/>
            </a:ext>
          </a:extLst>
        </xdr:cNvPr>
        <xdr:cNvCxnSpPr>
          <a:stCxn id="112" idx="3"/>
          <a:endCxn id="184" idx="2"/>
        </xdr:cNvCxnSpPr>
      </xdr:nvCxnSpPr>
      <xdr:spPr>
        <a:xfrm flipV="1">
          <a:off x="4246562" y="14434110"/>
          <a:ext cx="5158847" cy="4252399"/>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693364</xdr:colOff>
      <xdr:row>75</xdr:row>
      <xdr:rowOff>19610</xdr:rowOff>
    </xdr:from>
    <xdr:to>
      <xdr:col>6</xdr:col>
      <xdr:colOff>1880659</xdr:colOff>
      <xdr:row>91</xdr:row>
      <xdr:rowOff>43657</xdr:rowOff>
    </xdr:to>
    <xdr:cxnSp macro="">
      <xdr:nvCxnSpPr>
        <xdr:cNvPr id="157" name="Conector angular 156">
          <a:extLst>
            <a:ext uri="{FF2B5EF4-FFF2-40B4-BE49-F238E27FC236}">
              <a16:creationId xmlns:a16="http://schemas.microsoft.com/office/drawing/2014/main" id="{00000000-0008-0000-0300-00009D000000}"/>
            </a:ext>
          </a:extLst>
        </xdr:cNvPr>
        <xdr:cNvCxnSpPr>
          <a:stCxn id="116" idx="3"/>
          <a:endCxn id="184" idx="2"/>
        </xdr:cNvCxnSpPr>
      </xdr:nvCxnSpPr>
      <xdr:spPr>
        <a:xfrm flipV="1">
          <a:off x="4233489" y="14434110"/>
          <a:ext cx="5171920" cy="307204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304800</xdr:colOff>
      <xdr:row>0</xdr:row>
      <xdr:rowOff>73025</xdr:rowOff>
    </xdr:from>
    <xdr:ext cx="1752364" cy="628650"/>
    <xdr:pic>
      <xdr:nvPicPr>
        <xdr:cNvPr id="2" name="Picture 2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4800" y="73025"/>
          <a:ext cx="1752364" cy="62865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215900</xdr:colOff>
      <xdr:row>1</xdr:row>
      <xdr:rowOff>73025</xdr:rowOff>
    </xdr:from>
    <xdr:to>
      <xdr:col>3</xdr:col>
      <xdr:colOff>818914</xdr:colOff>
      <xdr:row>4</xdr:row>
      <xdr:rowOff>130175</xdr:rowOff>
    </xdr:to>
    <xdr:pic>
      <xdr:nvPicPr>
        <xdr:cNvPr id="2" name="Picture 20">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9275" y="104775"/>
          <a:ext cx="1809514" cy="6286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sanchez/Documents/2020/08.EquipoMejoramiento/01.MapaRiesgos/20.03.31.Riesgos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czamudio/Downloads/FormatoRiesgosGestion20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SANC~1/AppData/Local/Temp/FormatoRiesgosGestio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Prior_Ext"/>
      <sheetName val="Prior_Int"/>
      <sheetName val="Factores"/>
      <sheetName val="Causas"/>
      <sheetName val="Riesgos de Gestión"/>
      <sheetName val="PlanAccion"/>
      <sheetName val="Calificación probabilidad"/>
      <sheetName val="Explicación de los campos"/>
      <sheetName val="Hoja2"/>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
          <cell r="B2" t="str">
            <v>Estratégico</v>
          </cell>
          <cell r="AG2" t="str">
            <v>Asignado</v>
          </cell>
          <cell r="AI2" t="str">
            <v>Confiable</v>
          </cell>
        </row>
        <row r="3">
          <cell r="B3" t="str">
            <v>Imagen</v>
          </cell>
          <cell r="AG3" t="str">
            <v>No asignado</v>
          </cell>
          <cell r="AI3" t="str">
            <v>No confiable</v>
          </cell>
          <cell r="AN3" t="str">
            <v>Directamente</v>
          </cell>
        </row>
        <row r="4">
          <cell r="B4" t="str">
            <v>Operativo</v>
          </cell>
          <cell r="AN4" t="str">
            <v>Indirectamente</v>
          </cell>
          <cell r="AO4" t="str">
            <v>Directamente</v>
          </cell>
        </row>
        <row r="5">
          <cell r="B5" t="str">
            <v>Financiero</v>
          </cell>
          <cell r="AG5" t="str">
            <v>Adecuado</v>
          </cell>
          <cell r="AI5" t="str">
            <v xml:space="preserve">Se investigan y resuelven oportunamente </v>
          </cell>
          <cell r="AN5" t="str">
            <v>No disminuye</v>
          </cell>
          <cell r="AO5" t="str">
            <v>No disminuye</v>
          </cell>
        </row>
        <row r="6">
          <cell r="B6" t="str">
            <v>Cumplimiento</v>
          </cell>
          <cell r="AG6" t="str">
            <v>Inadecuado</v>
          </cell>
          <cell r="AI6" t="str">
            <v>No se investigan o se resuelven inoportunamente</v>
          </cell>
        </row>
        <row r="7">
          <cell r="B7" t="str">
            <v>Tecnológico</v>
          </cell>
          <cell r="AG7" t="str">
            <v>Oportuna</v>
          </cell>
          <cell r="AN7" t="str">
            <v>Completa</v>
          </cell>
        </row>
        <row r="8">
          <cell r="AG8" t="str">
            <v>Inoportuna</v>
          </cell>
          <cell r="AN8" t="str">
            <v>Incompleta</v>
          </cell>
        </row>
        <row r="9">
          <cell r="AN9" t="str">
            <v>No existe</v>
          </cell>
        </row>
        <row r="10">
          <cell r="AL10" t="str">
            <v>Prevenir</v>
          </cell>
        </row>
        <row r="11">
          <cell r="AL11" t="str">
            <v>Detectar</v>
          </cell>
          <cell r="AN11" t="str">
            <v>Fuerte</v>
          </cell>
        </row>
        <row r="12">
          <cell r="AL12" t="str">
            <v>No es un control</v>
          </cell>
          <cell r="AN12" t="str">
            <v>Moderado</v>
          </cell>
        </row>
        <row r="13">
          <cell r="AN13" t="str">
            <v>Débil</v>
          </cell>
        </row>
      </sheetData>
      <sheetData sheetId="9">
        <row r="3">
          <cell r="H3" t="str">
            <v>1-Rara vez</v>
          </cell>
          <cell r="M3" t="str">
            <v>Insignificante</v>
          </cell>
        </row>
        <row r="4">
          <cell r="H4" t="str">
            <v>2-Improbable</v>
          </cell>
          <cell r="M4" t="str">
            <v>Menor</v>
          </cell>
        </row>
        <row r="5">
          <cell r="H5" t="str">
            <v>3-Posible</v>
          </cell>
          <cell r="M5" t="str">
            <v>Moderado</v>
          </cell>
        </row>
        <row r="6">
          <cell r="H6" t="str">
            <v>4-Probable</v>
          </cell>
          <cell r="M6" t="str">
            <v>Mayor</v>
          </cell>
        </row>
        <row r="7">
          <cell r="H7" t="str">
            <v>5-Casi seguro</v>
          </cell>
          <cell r="M7" t="str">
            <v>Catastrofico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Gestión"/>
      <sheetName val="Calificación probabilidad"/>
      <sheetName val="Explicación de los campos"/>
      <sheetName val="Hoja2"/>
    </sheetNames>
    <sheetDataSet>
      <sheetData sheetId="0"/>
      <sheetData sheetId="1"/>
      <sheetData sheetId="2">
        <row r="3">
          <cell r="AN3" t="str">
            <v>Directamente</v>
          </cell>
        </row>
        <row r="5">
          <cell r="AN5" t="str">
            <v>No disminuye</v>
          </cell>
        </row>
      </sheetData>
      <sheetData sheetId="3">
        <row r="3">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ores"/>
      <sheetName val="Causas"/>
      <sheetName val="Riesgos de Gestión"/>
      <sheetName val="Calificación probabilidad"/>
      <sheetName val="Explicación de los campos"/>
      <sheetName val="Hoja2"/>
    </sheetNames>
    <sheetDataSet>
      <sheetData sheetId="0"/>
      <sheetData sheetId="1"/>
      <sheetData sheetId="2"/>
      <sheetData sheetId="3"/>
      <sheetData sheetId="4"/>
      <sheetData sheetId="5"/>
      <sheetData sheetId="6">
        <row r="3">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opLeftCell="A22" zoomScale="70" zoomScaleNormal="70" workbookViewId="0">
      <selection activeCell="C27" sqref="C27:I27"/>
    </sheetView>
  </sheetViews>
  <sheetFormatPr defaultColWidth="10.90625" defaultRowHeight="14.5"/>
  <cols>
    <col min="5" max="7" width="16.26953125" customWidth="1"/>
    <col min="8" max="8" width="13.26953125" customWidth="1"/>
    <col min="9" max="9" width="36.7265625" customWidth="1"/>
  </cols>
  <sheetData>
    <row r="1" spans="1:9">
      <c r="A1" s="133"/>
      <c r="B1" s="133"/>
      <c r="C1" s="133"/>
      <c r="D1" s="134" t="s">
        <v>149</v>
      </c>
      <c r="E1" s="135"/>
      <c r="F1" s="135"/>
      <c r="G1" s="135"/>
      <c r="H1" s="135"/>
      <c r="I1" s="16" t="s">
        <v>150</v>
      </c>
    </row>
    <row r="2" spans="1:9">
      <c r="A2" s="133"/>
      <c r="B2" s="133"/>
      <c r="C2" s="133"/>
      <c r="D2" s="136"/>
      <c r="E2" s="137"/>
      <c r="F2" s="137"/>
      <c r="G2" s="137"/>
      <c r="H2" s="137"/>
      <c r="I2" s="16" t="s">
        <v>300</v>
      </c>
    </row>
    <row r="3" spans="1:9">
      <c r="A3" s="133"/>
      <c r="B3" s="133"/>
      <c r="C3" s="133"/>
      <c r="D3" s="134" t="s">
        <v>93</v>
      </c>
      <c r="E3" s="135"/>
      <c r="F3" s="135"/>
      <c r="G3" s="135"/>
      <c r="H3" s="135"/>
      <c r="I3" s="138" t="s">
        <v>299</v>
      </c>
    </row>
    <row r="4" spans="1:9">
      <c r="A4" s="133"/>
      <c r="B4" s="133"/>
      <c r="C4" s="133"/>
      <c r="D4" s="136"/>
      <c r="E4" s="137"/>
      <c r="F4" s="137"/>
      <c r="G4" s="137"/>
      <c r="H4" s="137"/>
      <c r="I4" s="138"/>
    </row>
    <row r="6" spans="1:9" ht="21.75" customHeight="1">
      <c r="A6" s="127" t="s">
        <v>298</v>
      </c>
      <c r="B6" s="127"/>
      <c r="C6" s="127"/>
      <c r="D6" s="127"/>
      <c r="E6" s="127"/>
      <c r="F6" s="127"/>
      <c r="G6" s="127"/>
      <c r="H6" s="127"/>
      <c r="I6" s="127"/>
    </row>
    <row r="7" spans="1:9" ht="21">
      <c r="A7" s="128"/>
      <c r="B7" s="129"/>
      <c r="C7" s="139" t="s">
        <v>272</v>
      </c>
      <c r="D7" s="139"/>
      <c r="E7" s="139"/>
      <c r="F7" s="139"/>
      <c r="G7" s="139" t="s">
        <v>273</v>
      </c>
      <c r="H7" s="139"/>
      <c r="I7" s="139"/>
    </row>
    <row r="8" spans="1:9" ht="59.25" customHeight="1">
      <c r="A8" s="151" t="s">
        <v>297</v>
      </c>
      <c r="B8" s="151"/>
      <c r="C8" s="140" t="s">
        <v>308</v>
      </c>
      <c r="D8" s="141"/>
      <c r="E8" s="141"/>
      <c r="F8" s="142"/>
      <c r="G8" s="143" t="s">
        <v>321</v>
      </c>
      <c r="H8" s="144"/>
      <c r="I8" s="145"/>
    </row>
    <row r="9" spans="1:9" ht="50.15" customHeight="1">
      <c r="A9" s="151" t="s">
        <v>296</v>
      </c>
      <c r="B9" s="151"/>
      <c r="C9" s="140"/>
      <c r="D9" s="149"/>
      <c r="E9" s="149"/>
      <c r="F9" s="150"/>
      <c r="G9" s="146"/>
      <c r="H9" s="147"/>
      <c r="I9" s="148"/>
    </row>
    <row r="10" spans="1:9" ht="114.75" customHeight="1">
      <c r="A10" s="151" t="s">
        <v>295</v>
      </c>
      <c r="B10" s="151"/>
      <c r="C10" s="140" t="s">
        <v>309</v>
      </c>
      <c r="D10" s="141"/>
      <c r="E10" s="141"/>
      <c r="F10" s="142"/>
      <c r="G10" s="146"/>
      <c r="H10" s="147"/>
      <c r="I10" s="148"/>
    </row>
    <row r="11" spans="1:9" ht="277.5" customHeight="1">
      <c r="A11" s="151" t="s">
        <v>274</v>
      </c>
      <c r="B11" s="151"/>
      <c r="C11" s="140" t="s">
        <v>383</v>
      </c>
      <c r="D11" s="141"/>
      <c r="E11" s="141"/>
      <c r="F11" s="142"/>
      <c r="G11" s="143" t="s">
        <v>322</v>
      </c>
      <c r="H11" s="144"/>
      <c r="I11" s="145"/>
    </row>
    <row r="12" spans="1:9" ht="50.15" customHeight="1">
      <c r="A12" s="151" t="s">
        <v>294</v>
      </c>
      <c r="B12" s="151"/>
      <c r="C12" s="140" t="s">
        <v>307</v>
      </c>
      <c r="D12" s="141"/>
      <c r="E12" s="141"/>
      <c r="F12" s="142"/>
      <c r="G12" s="146"/>
      <c r="H12" s="147"/>
      <c r="I12" s="148"/>
    </row>
    <row r="13" spans="1:9" ht="113.25" customHeight="1">
      <c r="A13" s="151" t="s">
        <v>293</v>
      </c>
      <c r="B13" s="151"/>
      <c r="C13" s="140" t="s">
        <v>310</v>
      </c>
      <c r="D13" s="141"/>
      <c r="E13" s="141"/>
      <c r="F13" s="142"/>
      <c r="G13" s="146"/>
      <c r="H13" s="147"/>
      <c r="I13" s="148"/>
    </row>
    <row r="14" spans="1:9" ht="84" customHeight="1">
      <c r="A14" s="152" t="s">
        <v>278</v>
      </c>
      <c r="B14" s="153"/>
      <c r="C14" s="154"/>
      <c r="D14" s="155"/>
      <c r="E14" s="155"/>
      <c r="F14" s="156"/>
      <c r="G14" s="143" t="s">
        <v>323</v>
      </c>
      <c r="H14" s="144"/>
      <c r="I14" s="145"/>
    </row>
    <row r="15" spans="1:9" ht="21.75" customHeight="1">
      <c r="A15" s="127" t="s">
        <v>292</v>
      </c>
      <c r="B15" s="127"/>
      <c r="C15" s="127"/>
      <c r="D15" s="127"/>
      <c r="E15" s="127"/>
      <c r="F15" s="127"/>
      <c r="G15" s="127"/>
      <c r="H15" s="127"/>
      <c r="I15" s="127"/>
    </row>
    <row r="16" spans="1:9" ht="21">
      <c r="A16" s="128" t="s">
        <v>271</v>
      </c>
      <c r="B16" s="129"/>
      <c r="C16" s="139" t="s">
        <v>275</v>
      </c>
      <c r="D16" s="139"/>
      <c r="E16" s="139"/>
      <c r="F16" s="139"/>
      <c r="G16" s="139" t="s">
        <v>276</v>
      </c>
      <c r="H16" s="139"/>
      <c r="I16" s="139"/>
    </row>
    <row r="17" spans="1:9" ht="50.15" customHeight="1">
      <c r="A17" s="151" t="s">
        <v>291</v>
      </c>
      <c r="B17" s="151"/>
      <c r="C17" s="143" t="s">
        <v>324</v>
      </c>
      <c r="D17" s="144"/>
      <c r="E17" s="144"/>
      <c r="F17" s="145"/>
      <c r="G17" s="157"/>
      <c r="H17" s="158"/>
      <c r="I17" s="159"/>
    </row>
    <row r="18" spans="1:9" ht="147.75" customHeight="1">
      <c r="A18" s="151" t="s">
        <v>277</v>
      </c>
      <c r="B18" s="151"/>
      <c r="C18" s="143" t="s">
        <v>327</v>
      </c>
      <c r="D18" s="144"/>
      <c r="E18" s="144"/>
      <c r="F18" s="145"/>
      <c r="G18" s="157"/>
      <c r="H18" s="158"/>
      <c r="I18" s="159"/>
    </row>
    <row r="19" spans="1:9" ht="71.25" customHeight="1">
      <c r="A19" s="151" t="s">
        <v>290</v>
      </c>
      <c r="B19" s="151"/>
      <c r="C19" s="143" t="s">
        <v>328</v>
      </c>
      <c r="D19" s="144"/>
      <c r="E19" s="144"/>
      <c r="F19" s="145"/>
      <c r="G19" s="140" t="s">
        <v>332</v>
      </c>
      <c r="H19" s="141"/>
      <c r="I19" s="142"/>
    </row>
    <row r="20" spans="1:9" ht="225.75" customHeight="1">
      <c r="A20" s="151" t="s">
        <v>289</v>
      </c>
      <c r="B20" s="151"/>
      <c r="C20" s="143" t="s">
        <v>333</v>
      </c>
      <c r="D20" s="144"/>
      <c r="E20" s="144"/>
      <c r="F20" s="145"/>
      <c r="G20" s="140" t="s">
        <v>320</v>
      </c>
      <c r="H20" s="141"/>
      <c r="I20" s="142"/>
    </row>
    <row r="21" spans="1:9" ht="50.15" customHeight="1">
      <c r="A21" s="151" t="s">
        <v>288</v>
      </c>
      <c r="B21" s="151"/>
      <c r="C21" s="143" t="s">
        <v>329</v>
      </c>
      <c r="D21" s="144"/>
      <c r="E21" s="144"/>
      <c r="F21" s="145"/>
      <c r="G21" s="157"/>
      <c r="H21" s="158"/>
      <c r="I21" s="159"/>
    </row>
    <row r="22" spans="1:9" ht="67.5" customHeight="1">
      <c r="A22" s="151" t="s">
        <v>287</v>
      </c>
      <c r="B22" s="151"/>
      <c r="C22" s="143" t="s">
        <v>330</v>
      </c>
      <c r="D22" s="144"/>
      <c r="E22" s="144"/>
      <c r="F22" s="145"/>
      <c r="G22" s="140" t="s">
        <v>331</v>
      </c>
      <c r="H22" s="141"/>
      <c r="I22" s="142"/>
    </row>
    <row r="23" spans="1:9" ht="50.15" customHeight="1">
      <c r="A23" s="151" t="s">
        <v>278</v>
      </c>
      <c r="B23" s="151"/>
      <c r="C23" s="157"/>
      <c r="D23" s="158"/>
      <c r="E23" s="158"/>
      <c r="F23" s="159"/>
      <c r="G23" s="146"/>
      <c r="H23" s="147"/>
      <c r="I23" s="148"/>
    </row>
    <row r="24" spans="1:9" ht="21">
      <c r="A24" s="127" t="s">
        <v>286</v>
      </c>
      <c r="B24" s="127"/>
      <c r="C24" s="127"/>
      <c r="D24" s="127"/>
      <c r="E24" s="127"/>
      <c r="F24" s="127"/>
      <c r="G24" s="127"/>
      <c r="H24" s="127"/>
      <c r="I24" s="127"/>
    </row>
    <row r="25" spans="1:9" ht="21" customHeight="1">
      <c r="A25" s="128" t="s">
        <v>271</v>
      </c>
      <c r="B25" s="129"/>
      <c r="C25" s="130"/>
      <c r="D25" s="131"/>
      <c r="E25" s="131"/>
      <c r="F25" s="131"/>
      <c r="G25" s="131"/>
      <c r="H25" s="131"/>
      <c r="I25" s="132"/>
    </row>
    <row r="26" spans="1:9" ht="50.15" customHeight="1">
      <c r="A26" s="123" t="s">
        <v>285</v>
      </c>
      <c r="B26" s="123"/>
      <c r="C26" s="124"/>
      <c r="D26" s="125"/>
      <c r="E26" s="125"/>
      <c r="F26" s="125"/>
      <c r="G26" s="125"/>
      <c r="H26" s="125"/>
      <c r="I26" s="126"/>
    </row>
    <row r="27" spans="1:9" ht="108.75" customHeight="1">
      <c r="A27" s="123" t="s">
        <v>284</v>
      </c>
      <c r="B27" s="123"/>
      <c r="C27" s="124" t="s">
        <v>385</v>
      </c>
      <c r="D27" s="125"/>
      <c r="E27" s="125"/>
      <c r="F27" s="125"/>
      <c r="G27" s="125"/>
      <c r="H27" s="125"/>
      <c r="I27" s="126"/>
    </row>
    <row r="28" spans="1:9" ht="50.15" customHeight="1">
      <c r="A28" s="123" t="s">
        <v>283</v>
      </c>
      <c r="B28" s="123"/>
      <c r="C28" s="124"/>
      <c r="D28" s="125"/>
      <c r="E28" s="125"/>
      <c r="F28" s="125"/>
      <c r="G28" s="125"/>
      <c r="H28" s="125"/>
      <c r="I28" s="126"/>
    </row>
    <row r="29" spans="1:9" ht="63" customHeight="1">
      <c r="A29" s="123" t="s">
        <v>282</v>
      </c>
      <c r="B29" s="123"/>
      <c r="C29" s="124" t="s">
        <v>325</v>
      </c>
      <c r="D29" s="125"/>
      <c r="E29" s="125"/>
      <c r="F29" s="125"/>
      <c r="G29" s="125"/>
      <c r="H29" s="125"/>
      <c r="I29" s="126"/>
    </row>
    <row r="30" spans="1:9" ht="50.15" customHeight="1">
      <c r="A30" s="123" t="s">
        <v>281</v>
      </c>
      <c r="B30" s="123"/>
      <c r="C30" s="124"/>
      <c r="D30" s="125"/>
      <c r="E30" s="125"/>
      <c r="F30" s="125"/>
      <c r="G30" s="125"/>
      <c r="H30" s="125"/>
      <c r="I30" s="126"/>
    </row>
    <row r="31" spans="1:9" ht="68.25" customHeight="1">
      <c r="A31" s="123" t="s">
        <v>280</v>
      </c>
      <c r="B31" s="123"/>
      <c r="C31" s="124" t="s">
        <v>334</v>
      </c>
      <c r="D31" s="125"/>
      <c r="E31" s="125"/>
      <c r="F31" s="125"/>
      <c r="G31" s="125"/>
      <c r="H31" s="125"/>
      <c r="I31" s="126"/>
    </row>
    <row r="32" spans="1:9" ht="63.75" customHeight="1">
      <c r="A32" s="123" t="s">
        <v>279</v>
      </c>
      <c r="B32" s="123"/>
      <c r="C32" s="124" t="s">
        <v>326</v>
      </c>
      <c r="D32" s="125"/>
      <c r="E32" s="125"/>
      <c r="F32" s="125"/>
      <c r="G32" s="125"/>
      <c r="H32" s="125"/>
      <c r="I32" s="126"/>
    </row>
  </sheetData>
  <mergeCells count="71">
    <mergeCell ref="A23:B23"/>
    <mergeCell ref="C23:F23"/>
    <mergeCell ref="G23:I23"/>
    <mergeCell ref="C20:F20"/>
    <mergeCell ref="C21:F21"/>
    <mergeCell ref="A22:B22"/>
    <mergeCell ref="C22:F22"/>
    <mergeCell ref="G22:I22"/>
    <mergeCell ref="A20:B20"/>
    <mergeCell ref="A21:B21"/>
    <mergeCell ref="G17:I17"/>
    <mergeCell ref="G18:I18"/>
    <mergeCell ref="G19:I19"/>
    <mergeCell ref="G20:I20"/>
    <mergeCell ref="G21:I21"/>
    <mergeCell ref="C17:F17"/>
    <mergeCell ref="C18:F18"/>
    <mergeCell ref="C19:F19"/>
    <mergeCell ref="A13:B13"/>
    <mergeCell ref="G13:I13"/>
    <mergeCell ref="C13:F13"/>
    <mergeCell ref="A14:B14"/>
    <mergeCell ref="C14:F14"/>
    <mergeCell ref="G14:I14"/>
    <mergeCell ref="A15:I15"/>
    <mergeCell ref="A16:B16"/>
    <mergeCell ref="G16:I16"/>
    <mergeCell ref="C16:F16"/>
    <mergeCell ref="A17:B17"/>
    <mergeCell ref="A18:B18"/>
    <mergeCell ref="A19:B19"/>
    <mergeCell ref="A8:B8"/>
    <mergeCell ref="A9:B9"/>
    <mergeCell ref="A10:B10"/>
    <mergeCell ref="A11:B11"/>
    <mergeCell ref="A12:B12"/>
    <mergeCell ref="C11:F11"/>
    <mergeCell ref="C12:F12"/>
    <mergeCell ref="G11:I11"/>
    <mergeCell ref="G12:I12"/>
    <mergeCell ref="C8:F8"/>
    <mergeCell ref="C9:F9"/>
    <mergeCell ref="C10:F10"/>
    <mergeCell ref="G8:I8"/>
    <mergeCell ref="G9:I9"/>
    <mergeCell ref="G10:I10"/>
    <mergeCell ref="A7:B7"/>
    <mergeCell ref="A1:C4"/>
    <mergeCell ref="D1:H2"/>
    <mergeCell ref="D3:H4"/>
    <mergeCell ref="I3:I4"/>
    <mergeCell ref="A6:I6"/>
    <mergeCell ref="G7:I7"/>
    <mergeCell ref="C7:F7"/>
    <mergeCell ref="A27:B27"/>
    <mergeCell ref="A28:B28"/>
    <mergeCell ref="C27:I27"/>
    <mergeCell ref="C28:I28"/>
    <mergeCell ref="A24:I24"/>
    <mergeCell ref="A25:B25"/>
    <mergeCell ref="A26:B26"/>
    <mergeCell ref="C25:I25"/>
    <mergeCell ref="C26:I26"/>
    <mergeCell ref="A31:B31"/>
    <mergeCell ref="A32:B32"/>
    <mergeCell ref="C31:I31"/>
    <mergeCell ref="C32:I32"/>
    <mergeCell ref="A29:B29"/>
    <mergeCell ref="A30:B30"/>
    <mergeCell ref="C29:I29"/>
    <mergeCell ref="C30: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67"/>
  <sheetViews>
    <sheetView topLeftCell="A24" workbookViewId="0">
      <selection activeCell="D25" sqref="D25:E49"/>
    </sheetView>
  </sheetViews>
  <sheetFormatPr defaultColWidth="10.90625" defaultRowHeight="14.5"/>
  <cols>
    <col min="1" max="1" width="5.81640625" customWidth="1"/>
    <col min="2" max="2" width="17" customWidth="1"/>
    <col min="3" max="3" width="17.1796875" bestFit="1" customWidth="1"/>
    <col min="4" max="4" width="17.1796875" customWidth="1"/>
    <col min="5" max="5" width="13.81640625" customWidth="1"/>
    <col min="7" max="8" width="16.7265625" customWidth="1"/>
    <col min="9" max="9" width="35.7265625" customWidth="1"/>
    <col min="10" max="10" width="29.453125" customWidth="1"/>
    <col min="13" max="13" width="13" bestFit="1" customWidth="1"/>
    <col min="14" max="14" width="16" customWidth="1"/>
    <col min="15" max="15" width="35.54296875" customWidth="1"/>
    <col min="18" max="18" width="13" bestFit="1" customWidth="1"/>
    <col min="19" max="19" width="15.453125" customWidth="1"/>
    <col min="20" max="20" width="38.26953125" customWidth="1"/>
    <col min="23" max="24" width="17" customWidth="1"/>
    <col min="25" max="25" width="34.54296875" customWidth="1"/>
    <col min="28" max="29" width="16.1796875" customWidth="1"/>
    <col min="30" max="30" width="37.81640625" customWidth="1"/>
    <col min="33" max="33" width="32.453125" bestFit="1" customWidth="1"/>
    <col min="35" max="35" width="14.7265625" bestFit="1" customWidth="1"/>
  </cols>
  <sheetData>
    <row r="1" spans="1:39">
      <c r="B1" s="1" t="s">
        <v>3</v>
      </c>
      <c r="C1" s="3"/>
      <c r="D1" s="1" t="s">
        <v>10</v>
      </c>
      <c r="F1" s="273" t="s">
        <v>17</v>
      </c>
      <c r="G1" s="273"/>
      <c r="H1" s="273"/>
      <c r="I1" s="273"/>
      <c r="J1" s="273"/>
      <c r="L1" s="273" t="s">
        <v>72</v>
      </c>
      <c r="M1" s="273"/>
      <c r="N1" s="273"/>
      <c r="O1" s="273"/>
      <c r="Q1" s="273" t="s">
        <v>41</v>
      </c>
      <c r="R1" s="273"/>
      <c r="S1" s="273"/>
      <c r="T1" s="273"/>
      <c r="V1" s="273" t="s">
        <v>52</v>
      </c>
      <c r="W1" s="273"/>
      <c r="X1" s="273"/>
      <c r="Y1" s="273"/>
      <c r="AA1" s="273" t="s">
        <v>58</v>
      </c>
      <c r="AB1" s="273"/>
      <c r="AC1" s="273"/>
      <c r="AD1" s="273"/>
    </row>
    <row r="2" spans="1:39">
      <c r="B2" s="1" t="s">
        <v>5</v>
      </c>
      <c r="C2" s="3"/>
      <c r="D2" s="1" t="s">
        <v>11</v>
      </c>
      <c r="F2" s="2" t="s">
        <v>18</v>
      </c>
      <c r="G2" s="2" t="s">
        <v>19</v>
      </c>
      <c r="H2" s="2"/>
      <c r="I2" s="2" t="s">
        <v>20</v>
      </c>
      <c r="J2" s="2" t="s">
        <v>21</v>
      </c>
      <c r="L2" s="2" t="s">
        <v>18</v>
      </c>
      <c r="M2" s="2" t="s">
        <v>19</v>
      </c>
      <c r="N2" s="2"/>
      <c r="O2" s="2" t="s">
        <v>20</v>
      </c>
      <c r="Q2" s="2" t="s">
        <v>18</v>
      </c>
      <c r="R2" s="2" t="s">
        <v>19</v>
      </c>
      <c r="S2" s="2"/>
      <c r="T2" s="2" t="s">
        <v>20</v>
      </c>
      <c r="V2" s="2" t="s">
        <v>18</v>
      </c>
      <c r="W2" s="2" t="s">
        <v>19</v>
      </c>
      <c r="X2" s="2"/>
      <c r="Y2" s="2" t="s">
        <v>20</v>
      </c>
      <c r="AA2" s="2" t="s">
        <v>18</v>
      </c>
      <c r="AB2" s="2" t="s">
        <v>19</v>
      </c>
      <c r="AC2" s="2"/>
      <c r="AD2" s="2" t="s">
        <v>20</v>
      </c>
      <c r="AG2" t="s">
        <v>84</v>
      </c>
      <c r="AI2" t="s">
        <v>88</v>
      </c>
      <c r="AM2" t="s">
        <v>151</v>
      </c>
    </row>
    <row r="3" spans="1:39" ht="29">
      <c r="B3" s="1" t="s">
        <v>6</v>
      </c>
      <c r="C3" s="3"/>
      <c r="D3" s="1" t="s">
        <v>12</v>
      </c>
      <c r="F3" s="2">
        <v>1</v>
      </c>
      <c r="G3" s="2" t="s">
        <v>153</v>
      </c>
      <c r="H3" s="2" t="str">
        <f>CONCATENATE(F3,"-",G3)</f>
        <v>1-Rara vez</v>
      </c>
      <c r="I3" s="2" t="s">
        <v>26</v>
      </c>
      <c r="J3" s="2" t="s">
        <v>35</v>
      </c>
      <c r="L3" s="1">
        <v>1</v>
      </c>
      <c r="M3" s="2" t="s">
        <v>36</v>
      </c>
      <c r="N3" s="2" t="str">
        <f>CONCATENATE(L3,"-",M3)</f>
        <v>1-Insignificante</v>
      </c>
      <c r="O3" s="2" t="s">
        <v>42</v>
      </c>
      <c r="Q3" s="1">
        <v>1</v>
      </c>
      <c r="R3" s="2" t="s">
        <v>36</v>
      </c>
      <c r="S3" s="2" t="str">
        <f>CONCATENATE(Q3,"-",R3)</f>
        <v>1-Insignificante</v>
      </c>
      <c r="T3" s="2" t="s">
        <v>51</v>
      </c>
      <c r="V3" s="1">
        <v>1</v>
      </c>
      <c r="W3" s="2" t="s">
        <v>36</v>
      </c>
      <c r="X3" s="2" t="str">
        <f>CONCATENATE(V3,"-",W3)</f>
        <v>1-Insignificante</v>
      </c>
      <c r="Y3" s="2" t="s">
        <v>53</v>
      </c>
      <c r="AA3" s="1">
        <v>1</v>
      </c>
      <c r="AB3" s="2" t="s">
        <v>36</v>
      </c>
      <c r="AC3" s="2" t="str">
        <f>CONCATENATE(AA3,"-",AB3)</f>
        <v>1-Insignificante</v>
      </c>
      <c r="AD3" s="2"/>
      <c r="AG3" t="s">
        <v>85</v>
      </c>
      <c r="AI3" t="s">
        <v>89</v>
      </c>
      <c r="AK3" t="s">
        <v>91</v>
      </c>
      <c r="AM3" t="s">
        <v>1</v>
      </c>
    </row>
    <row r="4" spans="1:39" ht="43.5">
      <c r="B4" s="1" t="s">
        <v>7</v>
      </c>
      <c r="C4" s="3"/>
      <c r="D4" s="1" t="s">
        <v>13</v>
      </c>
      <c r="F4" s="2">
        <v>2</v>
      </c>
      <c r="G4" s="2" t="s">
        <v>22</v>
      </c>
      <c r="H4" s="2" t="str">
        <f>CONCATENATE(F4,"-",G4)</f>
        <v>2-Improbable</v>
      </c>
      <c r="I4" s="2" t="s">
        <v>27</v>
      </c>
      <c r="J4" s="2" t="s">
        <v>34</v>
      </c>
      <c r="L4" s="2">
        <v>2</v>
      </c>
      <c r="M4" s="2" t="s">
        <v>37</v>
      </c>
      <c r="N4" s="2" t="str">
        <f>CONCATENATE(L4,"-",M4)</f>
        <v>2-Menor</v>
      </c>
      <c r="O4" s="2" t="s">
        <v>43</v>
      </c>
      <c r="Q4" s="2">
        <v>2</v>
      </c>
      <c r="R4" s="2" t="s">
        <v>37</v>
      </c>
      <c r="S4" s="2" t="str">
        <f>CONCATENATE(Q4,"-",R4)</f>
        <v>2-Menor</v>
      </c>
      <c r="T4" s="2" t="s">
        <v>48</v>
      </c>
      <c r="V4" s="2">
        <v>2</v>
      </c>
      <c r="W4" s="2" t="s">
        <v>37</v>
      </c>
      <c r="X4" s="2" t="str">
        <f>CONCATENATE(V4,"-",W4)</f>
        <v>2-Menor</v>
      </c>
      <c r="Y4" s="2" t="s">
        <v>54</v>
      </c>
      <c r="AA4" s="2">
        <v>2</v>
      </c>
      <c r="AB4" s="2" t="s">
        <v>37</v>
      </c>
      <c r="AC4" s="2" t="str">
        <f>CONCATENATE(AA4,"-",AB4)</f>
        <v>2-Menor</v>
      </c>
      <c r="AD4" s="2"/>
      <c r="AG4" t="s">
        <v>86</v>
      </c>
      <c r="AI4" t="s">
        <v>90</v>
      </c>
      <c r="AK4" t="s">
        <v>92</v>
      </c>
    </row>
    <row r="5" spans="1:39" ht="43.5">
      <c r="B5" s="1" t="s">
        <v>8</v>
      </c>
      <c r="C5" s="3"/>
      <c r="D5" s="1" t="s">
        <v>14</v>
      </c>
      <c r="F5" s="2">
        <v>3</v>
      </c>
      <c r="G5" s="2" t="s">
        <v>23</v>
      </c>
      <c r="H5" s="2" t="str">
        <f>CONCATENATE(F5,"-",G5)</f>
        <v>3-Posible</v>
      </c>
      <c r="I5" s="2" t="s">
        <v>28</v>
      </c>
      <c r="J5" s="2" t="s">
        <v>33</v>
      </c>
      <c r="L5" s="2">
        <v>3</v>
      </c>
      <c r="M5" s="2" t="s">
        <v>38</v>
      </c>
      <c r="N5" s="2" t="str">
        <f>CONCATENATE(L5,"-",M5)</f>
        <v>3-Moderado</v>
      </c>
      <c r="O5" s="2" t="s">
        <v>44</v>
      </c>
      <c r="Q5" s="2">
        <v>3</v>
      </c>
      <c r="R5" s="2" t="s">
        <v>38</v>
      </c>
      <c r="S5" s="2" t="str">
        <f>CONCATENATE(Q5,"-",R5)</f>
        <v>3-Moderado</v>
      </c>
      <c r="T5" s="2" t="s">
        <v>50</v>
      </c>
      <c r="V5" s="2">
        <v>3</v>
      </c>
      <c r="W5" s="2" t="s">
        <v>38</v>
      </c>
      <c r="X5" s="2" t="str">
        <f>CONCATENATE(V5,"-",W5)</f>
        <v>3-Moderado</v>
      </c>
      <c r="Y5" s="2" t="s">
        <v>55</v>
      </c>
      <c r="AA5" s="2">
        <v>3</v>
      </c>
      <c r="AB5" s="2" t="s">
        <v>38</v>
      </c>
      <c r="AC5" s="2" t="str">
        <f>CONCATENATE(AA5,"-",AB5)</f>
        <v>3-Moderado</v>
      </c>
      <c r="AD5" s="2" t="s">
        <v>61</v>
      </c>
      <c r="AG5" t="s">
        <v>87</v>
      </c>
      <c r="AI5" t="s">
        <v>131</v>
      </c>
    </row>
    <row r="6" spans="1:39" ht="43.5">
      <c r="B6" s="1" t="s">
        <v>9</v>
      </c>
      <c r="C6" s="3"/>
      <c r="D6" s="1" t="s">
        <v>15</v>
      </c>
      <c r="F6" s="2">
        <v>4</v>
      </c>
      <c r="G6" s="2" t="s">
        <v>24</v>
      </c>
      <c r="H6" s="2" t="str">
        <f>CONCATENATE(F6,"-",G6)</f>
        <v>4-Probable</v>
      </c>
      <c r="I6" s="2" t="s">
        <v>29</v>
      </c>
      <c r="J6" s="2" t="s">
        <v>32</v>
      </c>
      <c r="L6" s="2">
        <v>4</v>
      </c>
      <c r="M6" s="2" t="s">
        <v>39</v>
      </c>
      <c r="N6" s="2" t="str">
        <f>CONCATENATE(L6,"-",M6)</f>
        <v>4-Mayor</v>
      </c>
      <c r="O6" s="2" t="s">
        <v>45</v>
      </c>
      <c r="Q6" s="2">
        <v>4</v>
      </c>
      <c r="R6" s="2" t="s">
        <v>39</v>
      </c>
      <c r="S6" s="2" t="str">
        <f>CONCATENATE(Q6,"-",R6)</f>
        <v>4-Mayor</v>
      </c>
      <c r="T6" s="2" t="s">
        <v>49</v>
      </c>
      <c r="V6" s="2">
        <v>4</v>
      </c>
      <c r="W6" s="2" t="s">
        <v>39</v>
      </c>
      <c r="X6" s="2" t="str">
        <f>CONCATENATE(V6,"-",W6)</f>
        <v>4-Mayor</v>
      </c>
      <c r="Y6" s="2" t="s">
        <v>56</v>
      </c>
      <c r="AA6" s="2">
        <v>4</v>
      </c>
      <c r="AB6" s="2" t="s">
        <v>39</v>
      </c>
      <c r="AC6" s="2" t="str">
        <f>CONCATENATE(AA6,"-",AB6)</f>
        <v>4-Mayor</v>
      </c>
      <c r="AD6" s="2" t="s">
        <v>60</v>
      </c>
      <c r="AG6" t="s">
        <v>13</v>
      </c>
      <c r="AI6" t="s">
        <v>132</v>
      </c>
    </row>
    <row r="7" spans="1:39" ht="29">
      <c r="B7" s="12" t="s">
        <v>99</v>
      </c>
      <c r="D7" s="1" t="s">
        <v>16</v>
      </c>
      <c r="F7" s="2">
        <v>5</v>
      </c>
      <c r="G7" s="2" t="s">
        <v>25</v>
      </c>
      <c r="H7" s="2" t="str">
        <f>CONCATENATE(F7,"-",G7)</f>
        <v>5-Casi seguro</v>
      </c>
      <c r="I7" s="2" t="s">
        <v>30</v>
      </c>
      <c r="J7" s="2" t="s">
        <v>31</v>
      </c>
      <c r="L7" s="2">
        <v>5</v>
      </c>
      <c r="M7" s="2" t="s">
        <v>40</v>
      </c>
      <c r="N7" s="2" t="str">
        <f>CONCATENATE(L7,"-",M7)</f>
        <v>5-Catastrofico</v>
      </c>
      <c r="O7" s="2" t="s">
        <v>46</v>
      </c>
      <c r="Q7" s="2">
        <v>5</v>
      </c>
      <c r="R7" s="2" t="s">
        <v>40</v>
      </c>
      <c r="S7" s="2" t="str">
        <f>CONCATENATE(Q7,"-",R7)</f>
        <v>5-Catastrofico</v>
      </c>
      <c r="T7" s="2" t="s">
        <v>47</v>
      </c>
      <c r="V7" s="2">
        <v>5</v>
      </c>
      <c r="W7" s="2" t="s">
        <v>40</v>
      </c>
      <c r="X7" s="2" t="str">
        <f>CONCATENATE(V7,"-",W7)</f>
        <v>5-Catastrofico</v>
      </c>
      <c r="Y7" s="2" t="s">
        <v>57</v>
      </c>
      <c r="AA7" s="2">
        <v>5</v>
      </c>
      <c r="AB7" s="2" t="s">
        <v>40</v>
      </c>
      <c r="AC7" s="2" t="str">
        <f>CONCATENATE(AA7,"-",AB7)</f>
        <v>5-Catastrofico</v>
      </c>
      <c r="AD7" s="2" t="s">
        <v>59</v>
      </c>
    </row>
    <row r="8" spans="1:39">
      <c r="B8" s="12" t="s">
        <v>100</v>
      </c>
      <c r="D8" s="12" t="s">
        <v>123</v>
      </c>
    </row>
    <row r="15" spans="1:39">
      <c r="A15" s="265" t="s">
        <v>17</v>
      </c>
      <c r="B15" s="7"/>
      <c r="C15" s="266" t="s">
        <v>1</v>
      </c>
      <c r="D15" s="266"/>
      <c r="E15" s="266"/>
      <c r="F15" s="266"/>
      <c r="G15" s="266"/>
    </row>
    <row r="16" spans="1:39">
      <c r="A16" s="265"/>
      <c r="B16" s="7"/>
      <c r="C16" s="7" t="s">
        <v>62</v>
      </c>
      <c r="D16" s="7" t="s">
        <v>63</v>
      </c>
      <c r="E16" s="7" t="s">
        <v>64</v>
      </c>
      <c r="F16" s="7" t="s">
        <v>65</v>
      </c>
      <c r="G16" s="7" t="s">
        <v>66</v>
      </c>
    </row>
    <row r="17" spans="1:7">
      <c r="A17" s="265"/>
      <c r="B17" s="7" t="s">
        <v>67</v>
      </c>
      <c r="C17" s="8">
        <v>1</v>
      </c>
      <c r="D17" s="8">
        <v>2</v>
      </c>
      <c r="E17" s="9">
        <v>3</v>
      </c>
      <c r="F17" s="4">
        <v>4</v>
      </c>
      <c r="G17" s="11">
        <v>5</v>
      </c>
    </row>
    <row r="18" spans="1:7">
      <c r="A18" s="265"/>
      <c r="B18" s="7" t="s">
        <v>68</v>
      </c>
      <c r="C18" s="5">
        <v>2</v>
      </c>
      <c r="D18" s="5">
        <v>4</v>
      </c>
      <c r="E18" s="9">
        <v>6</v>
      </c>
      <c r="F18" s="10">
        <v>8</v>
      </c>
      <c r="G18" s="11">
        <v>10</v>
      </c>
    </row>
    <row r="19" spans="1:7">
      <c r="A19" s="265"/>
      <c r="B19" s="7" t="s">
        <v>69</v>
      </c>
      <c r="C19" s="5">
        <v>3</v>
      </c>
      <c r="D19" s="9">
        <v>6</v>
      </c>
      <c r="E19" s="10">
        <v>9</v>
      </c>
      <c r="F19" s="11">
        <v>12</v>
      </c>
      <c r="G19" s="11">
        <v>15</v>
      </c>
    </row>
    <row r="20" spans="1:7">
      <c r="A20" s="265"/>
      <c r="B20" s="7" t="s">
        <v>70</v>
      </c>
      <c r="C20" s="9">
        <v>4</v>
      </c>
      <c r="D20" s="10">
        <v>8</v>
      </c>
      <c r="E20" s="10">
        <v>12</v>
      </c>
      <c r="F20" s="11">
        <v>16</v>
      </c>
      <c r="G20" s="6">
        <v>20</v>
      </c>
    </row>
    <row r="21" spans="1:7">
      <c r="A21" s="265"/>
      <c r="B21" s="7" t="s">
        <v>71</v>
      </c>
      <c r="C21" s="10">
        <v>5</v>
      </c>
      <c r="D21" s="10">
        <v>10</v>
      </c>
      <c r="E21" s="11">
        <v>15</v>
      </c>
      <c r="F21" s="11">
        <v>20</v>
      </c>
      <c r="G21" s="6">
        <v>25</v>
      </c>
    </row>
    <row r="25" spans="1:7">
      <c r="B25" t="s">
        <v>73</v>
      </c>
      <c r="C25" t="s">
        <v>78</v>
      </c>
      <c r="D25">
        <v>11</v>
      </c>
      <c r="E25" t="s">
        <v>103</v>
      </c>
      <c r="F25">
        <v>1</v>
      </c>
    </row>
    <row r="26" spans="1:7">
      <c r="C26" t="s">
        <v>79</v>
      </c>
      <c r="D26">
        <v>12</v>
      </c>
      <c r="E26" t="s">
        <v>104</v>
      </c>
      <c r="F26">
        <v>2</v>
      </c>
    </row>
    <row r="27" spans="1:7">
      <c r="C27" t="s">
        <v>80</v>
      </c>
      <c r="D27">
        <v>13</v>
      </c>
      <c r="E27" t="s">
        <v>105</v>
      </c>
      <c r="F27">
        <v>3</v>
      </c>
    </row>
    <row r="28" spans="1:7">
      <c r="C28" t="s">
        <v>81</v>
      </c>
      <c r="D28">
        <v>14</v>
      </c>
      <c r="E28" t="s">
        <v>106</v>
      </c>
      <c r="F28">
        <v>4</v>
      </c>
    </row>
    <row r="29" spans="1:7">
      <c r="C29" t="s">
        <v>82</v>
      </c>
      <c r="D29">
        <v>15</v>
      </c>
      <c r="E29" t="s">
        <v>163</v>
      </c>
      <c r="F29">
        <v>5</v>
      </c>
    </row>
    <row r="30" spans="1:7">
      <c r="B30" t="s">
        <v>74</v>
      </c>
      <c r="C30" t="s">
        <v>78</v>
      </c>
      <c r="D30">
        <v>21</v>
      </c>
      <c r="E30" t="s">
        <v>104</v>
      </c>
      <c r="F30">
        <v>6</v>
      </c>
    </row>
    <row r="31" spans="1:7">
      <c r="C31" t="s">
        <v>79</v>
      </c>
      <c r="D31">
        <v>22</v>
      </c>
      <c r="E31" t="s">
        <v>108</v>
      </c>
      <c r="F31">
        <v>7</v>
      </c>
    </row>
    <row r="32" spans="1:7">
      <c r="C32" t="s">
        <v>80</v>
      </c>
      <c r="D32">
        <v>23</v>
      </c>
      <c r="E32" t="s">
        <v>109</v>
      </c>
      <c r="F32">
        <v>8</v>
      </c>
    </row>
    <row r="33" spans="2:6">
      <c r="C33" t="s">
        <v>81</v>
      </c>
      <c r="D33">
        <v>24</v>
      </c>
      <c r="E33" t="s">
        <v>110</v>
      </c>
      <c r="F33">
        <v>9</v>
      </c>
    </row>
    <row r="34" spans="2:6">
      <c r="C34" t="s">
        <v>82</v>
      </c>
      <c r="D34">
        <v>25</v>
      </c>
      <c r="E34" t="s">
        <v>111</v>
      </c>
      <c r="F34">
        <v>10</v>
      </c>
    </row>
    <row r="35" spans="2:6">
      <c r="B35" t="s">
        <v>75</v>
      </c>
      <c r="C35" t="s">
        <v>78</v>
      </c>
      <c r="D35">
        <v>31</v>
      </c>
      <c r="E35" t="s">
        <v>112</v>
      </c>
      <c r="F35">
        <v>11</v>
      </c>
    </row>
    <row r="36" spans="2:6">
      <c r="C36" t="s">
        <v>79</v>
      </c>
      <c r="D36">
        <v>32</v>
      </c>
      <c r="E36" t="s">
        <v>109</v>
      </c>
      <c r="F36">
        <v>12</v>
      </c>
    </row>
    <row r="37" spans="2:6">
      <c r="C37" t="s">
        <v>80</v>
      </c>
      <c r="D37">
        <v>33</v>
      </c>
      <c r="E37" t="s">
        <v>113</v>
      </c>
      <c r="F37">
        <v>13</v>
      </c>
    </row>
    <row r="38" spans="2:6">
      <c r="C38" t="s">
        <v>81</v>
      </c>
      <c r="D38">
        <v>34</v>
      </c>
      <c r="E38" t="s">
        <v>114</v>
      </c>
      <c r="F38">
        <v>14</v>
      </c>
    </row>
    <row r="39" spans="2:6">
      <c r="C39" t="s">
        <v>82</v>
      </c>
      <c r="D39">
        <v>35</v>
      </c>
      <c r="E39" t="s">
        <v>115</v>
      </c>
      <c r="F39">
        <v>15</v>
      </c>
    </row>
    <row r="40" spans="2:6">
      <c r="B40" t="s">
        <v>76</v>
      </c>
      <c r="C40" t="s">
        <v>78</v>
      </c>
      <c r="D40">
        <v>41</v>
      </c>
      <c r="E40" t="s">
        <v>116</v>
      </c>
      <c r="F40">
        <v>16</v>
      </c>
    </row>
    <row r="41" spans="2:6">
      <c r="C41" t="s">
        <v>79</v>
      </c>
      <c r="D41">
        <v>42</v>
      </c>
      <c r="E41" t="s">
        <v>110</v>
      </c>
      <c r="F41">
        <v>17</v>
      </c>
    </row>
    <row r="42" spans="2:6">
      <c r="C42" t="s">
        <v>80</v>
      </c>
      <c r="D42">
        <v>43</v>
      </c>
      <c r="E42" t="s">
        <v>117</v>
      </c>
      <c r="F42">
        <v>18</v>
      </c>
    </row>
    <row r="43" spans="2:6">
      <c r="C43" t="s">
        <v>81</v>
      </c>
      <c r="D43">
        <v>44</v>
      </c>
      <c r="E43" t="s">
        <v>118</v>
      </c>
      <c r="F43">
        <v>19</v>
      </c>
    </row>
    <row r="44" spans="2:6">
      <c r="C44" t="s">
        <v>82</v>
      </c>
      <c r="D44">
        <v>45</v>
      </c>
      <c r="E44" t="s">
        <v>119</v>
      </c>
      <c r="F44">
        <v>20</v>
      </c>
    </row>
    <row r="45" spans="2:6">
      <c r="B45" t="s">
        <v>77</v>
      </c>
      <c r="C45" t="s">
        <v>78</v>
      </c>
      <c r="D45">
        <v>51</v>
      </c>
      <c r="E45" t="s">
        <v>107</v>
      </c>
      <c r="F45">
        <v>21</v>
      </c>
    </row>
    <row r="46" spans="2:6">
      <c r="C46" t="s">
        <v>79</v>
      </c>
      <c r="D46">
        <v>52</v>
      </c>
      <c r="E46" t="s">
        <v>120</v>
      </c>
      <c r="F46">
        <v>22</v>
      </c>
    </row>
    <row r="47" spans="2:6">
      <c r="C47" t="s">
        <v>80</v>
      </c>
      <c r="D47">
        <v>53</v>
      </c>
      <c r="E47" t="s">
        <v>115</v>
      </c>
      <c r="F47">
        <v>23</v>
      </c>
    </row>
    <row r="48" spans="2:6">
      <c r="C48" t="s">
        <v>81</v>
      </c>
      <c r="D48">
        <v>54</v>
      </c>
      <c r="E48" t="s">
        <v>119</v>
      </c>
      <c r="F48">
        <v>24</v>
      </c>
    </row>
    <row r="49" spans="2:6">
      <c r="C49" t="s">
        <v>82</v>
      </c>
      <c r="D49">
        <v>55</v>
      </c>
      <c r="E49" t="s">
        <v>121</v>
      </c>
      <c r="F49">
        <v>25</v>
      </c>
    </row>
    <row r="53" spans="2:6">
      <c r="B53" t="s">
        <v>73</v>
      </c>
      <c r="C53" t="s">
        <v>134</v>
      </c>
      <c r="D53">
        <v>5</v>
      </c>
      <c r="E53" t="s">
        <v>171</v>
      </c>
    </row>
    <row r="54" spans="2:6">
      <c r="C54" t="s">
        <v>135</v>
      </c>
      <c r="D54">
        <v>10</v>
      </c>
      <c r="E54" t="s">
        <v>120</v>
      </c>
    </row>
    <row r="55" spans="2:6">
      <c r="C55" t="s">
        <v>136</v>
      </c>
      <c r="D55">
        <v>20</v>
      </c>
      <c r="E55" t="s">
        <v>119</v>
      </c>
    </row>
    <row r="56" spans="2:6">
      <c r="B56" t="s">
        <v>74</v>
      </c>
      <c r="C56" t="s">
        <v>124</v>
      </c>
      <c r="D56">
        <v>10</v>
      </c>
      <c r="E56" t="s">
        <v>172</v>
      </c>
    </row>
    <row r="57" spans="2:6">
      <c r="C57" t="s">
        <v>125</v>
      </c>
      <c r="D57">
        <v>20</v>
      </c>
      <c r="E57" t="s">
        <v>173</v>
      </c>
    </row>
    <row r="58" spans="2:6">
      <c r="C58" t="s">
        <v>126</v>
      </c>
      <c r="D58">
        <v>40</v>
      </c>
      <c r="E58" t="s">
        <v>170</v>
      </c>
    </row>
    <row r="59" spans="2:6">
      <c r="B59" t="s">
        <v>75</v>
      </c>
      <c r="C59" t="s">
        <v>124</v>
      </c>
      <c r="D59">
        <v>15</v>
      </c>
      <c r="E59" t="s">
        <v>174</v>
      </c>
    </row>
    <row r="60" spans="2:6">
      <c r="C60" t="s">
        <v>125</v>
      </c>
      <c r="D60">
        <v>30</v>
      </c>
      <c r="E60" t="s">
        <v>175</v>
      </c>
    </row>
    <row r="61" spans="2:6">
      <c r="C61" t="s">
        <v>126</v>
      </c>
      <c r="D61">
        <v>60</v>
      </c>
      <c r="E61" t="s">
        <v>127</v>
      </c>
    </row>
    <row r="62" spans="2:6">
      <c r="B62" t="s">
        <v>76</v>
      </c>
      <c r="C62" t="s">
        <v>124</v>
      </c>
      <c r="D62">
        <v>20</v>
      </c>
      <c r="E62" t="s">
        <v>173</v>
      </c>
    </row>
    <row r="63" spans="2:6">
      <c r="C63" t="s">
        <v>125</v>
      </c>
      <c r="D63">
        <v>40</v>
      </c>
      <c r="E63" t="s">
        <v>170</v>
      </c>
    </row>
    <row r="64" spans="2:6">
      <c r="C64" t="s">
        <v>126</v>
      </c>
      <c r="D64">
        <v>80</v>
      </c>
      <c r="E64" t="s">
        <v>128</v>
      </c>
    </row>
    <row r="65" spans="2:5">
      <c r="B65" t="s">
        <v>77</v>
      </c>
      <c r="C65" t="s">
        <v>124</v>
      </c>
      <c r="D65">
        <v>25</v>
      </c>
      <c r="E65" t="s">
        <v>121</v>
      </c>
    </row>
    <row r="66" spans="2:5">
      <c r="C66" t="s">
        <v>125</v>
      </c>
      <c r="D66">
        <v>50</v>
      </c>
      <c r="E66" t="s">
        <v>176</v>
      </c>
    </row>
    <row r="67" spans="2:5">
      <c r="C67" t="s">
        <v>126</v>
      </c>
      <c r="D67">
        <v>100</v>
      </c>
      <c r="E67" t="s">
        <v>129</v>
      </c>
    </row>
  </sheetData>
  <mergeCells count="7">
    <mergeCell ref="AA1:AD1"/>
    <mergeCell ref="C15:G15"/>
    <mergeCell ref="A15:A21"/>
    <mergeCell ref="F1:J1"/>
    <mergeCell ref="L1:O1"/>
    <mergeCell ref="Q1:T1"/>
    <mergeCell ref="V1:Y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M20"/>
  <sheetViews>
    <sheetView zoomScale="130" zoomScaleNormal="130" zoomScaleSheetLayoutView="100" workbookViewId="0">
      <selection activeCell="A5" sqref="A5"/>
    </sheetView>
  </sheetViews>
  <sheetFormatPr defaultColWidth="10.90625" defaultRowHeight="14.5"/>
  <cols>
    <col min="1" max="1" width="55.26953125" customWidth="1"/>
    <col min="2" max="8" width="7.1796875" customWidth="1"/>
    <col min="9" max="9" width="23.54296875" style="86" customWidth="1"/>
  </cols>
  <sheetData>
    <row r="1" spans="1:13">
      <c r="A1" s="160" t="s">
        <v>348</v>
      </c>
      <c r="B1" s="160"/>
      <c r="C1" s="160"/>
      <c r="D1" s="160"/>
      <c r="E1" s="160"/>
      <c r="F1" s="160"/>
      <c r="G1" s="160"/>
      <c r="H1" s="160"/>
      <c r="I1" s="160"/>
    </row>
    <row r="2" spans="1:13">
      <c r="A2" s="161"/>
      <c r="B2" s="161"/>
      <c r="C2" s="161"/>
      <c r="D2" s="161"/>
      <c r="E2" s="161"/>
      <c r="F2" s="161"/>
      <c r="G2" s="161"/>
      <c r="H2" s="161"/>
      <c r="I2" s="161"/>
    </row>
    <row r="3" spans="1:13" ht="31.5" customHeight="1">
      <c r="A3" s="73" t="s">
        <v>311</v>
      </c>
      <c r="B3" s="73">
        <v>1</v>
      </c>
      <c r="C3" s="73">
        <v>2</v>
      </c>
      <c r="D3" s="73">
        <v>3</v>
      </c>
      <c r="E3" s="73">
        <v>4</v>
      </c>
      <c r="F3" s="73">
        <v>5</v>
      </c>
      <c r="G3" s="73">
        <v>6</v>
      </c>
      <c r="H3" s="73">
        <v>7</v>
      </c>
      <c r="I3" s="84" t="s">
        <v>161</v>
      </c>
    </row>
    <row r="4" spans="1:13" ht="23.25" customHeight="1">
      <c r="A4" s="42" t="s">
        <v>316</v>
      </c>
      <c r="B4" s="1">
        <v>8</v>
      </c>
      <c r="C4" s="1">
        <v>8</v>
      </c>
      <c r="D4" s="1">
        <v>8</v>
      </c>
      <c r="E4" s="1">
        <v>8</v>
      </c>
      <c r="F4" s="1">
        <v>8</v>
      </c>
      <c r="G4" s="1"/>
      <c r="H4" s="1"/>
      <c r="I4" s="85">
        <f t="shared" ref="I4:I11" si="0">+IFERROR(AVERAGE(B4:H4),0)</f>
        <v>8</v>
      </c>
    </row>
    <row r="5" spans="1:13" ht="23.25" customHeight="1">
      <c r="A5" s="1" t="s">
        <v>313</v>
      </c>
      <c r="B5" s="1">
        <v>5</v>
      </c>
      <c r="C5" s="1">
        <v>7</v>
      </c>
      <c r="D5" s="1">
        <v>6</v>
      </c>
      <c r="E5" s="1">
        <v>6</v>
      </c>
      <c r="F5" s="1">
        <v>5</v>
      </c>
      <c r="G5" s="1"/>
      <c r="H5" s="1"/>
      <c r="I5" s="85">
        <f t="shared" si="0"/>
        <v>5.8</v>
      </c>
    </row>
    <row r="6" spans="1:13" ht="23.25" customHeight="1">
      <c r="A6" s="1" t="s">
        <v>312</v>
      </c>
      <c r="B6" s="1">
        <v>4</v>
      </c>
      <c r="C6" s="1">
        <v>6</v>
      </c>
      <c r="D6" s="1">
        <v>7</v>
      </c>
      <c r="E6" s="1">
        <v>5</v>
      </c>
      <c r="F6" s="1">
        <v>4</v>
      </c>
      <c r="G6" s="1"/>
      <c r="H6" s="1"/>
      <c r="I6" s="85">
        <f t="shared" si="0"/>
        <v>5.2</v>
      </c>
      <c r="L6">
        <v>10</v>
      </c>
      <c r="M6">
        <v>8</v>
      </c>
    </row>
    <row r="7" spans="1:13" ht="23.25" customHeight="1">
      <c r="A7" s="1" t="s">
        <v>319</v>
      </c>
      <c r="B7" s="1">
        <v>6</v>
      </c>
      <c r="C7" s="1">
        <v>1</v>
      </c>
      <c r="D7" s="1">
        <v>1</v>
      </c>
      <c r="E7" s="91">
        <v>7</v>
      </c>
      <c r="F7" s="1">
        <v>7</v>
      </c>
      <c r="G7" s="1"/>
      <c r="H7" s="1"/>
      <c r="I7" s="85">
        <f t="shared" si="0"/>
        <v>4.4000000000000004</v>
      </c>
      <c r="L7">
        <v>9</v>
      </c>
      <c r="M7">
        <v>7</v>
      </c>
    </row>
    <row r="8" spans="1:13" ht="23.25" customHeight="1">
      <c r="A8" s="1" t="s">
        <v>318</v>
      </c>
      <c r="B8" s="1">
        <v>7</v>
      </c>
      <c r="C8" s="1">
        <v>5</v>
      </c>
      <c r="D8" s="1">
        <v>2</v>
      </c>
      <c r="E8" s="1">
        <v>4</v>
      </c>
      <c r="F8" s="1">
        <v>2</v>
      </c>
      <c r="G8" s="1"/>
      <c r="H8" s="1"/>
      <c r="I8" s="85">
        <f t="shared" si="0"/>
        <v>4</v>
      </c>
      <c r="L8">
        <v>8</v>
      </c>
      <c r="M8">
        <v>6</v>
      </c>
    </row>
    <row r="9" spans="1:13" ht="23.25" customHeight="1">
      <c r="A9" s="1" t="s">
        <v>317</v>
      </c>
      <c r="B9" s="1">
        <v>2</v>
      </c>
      <c r="C9" s="1">
        <v>4</v>
      </c>
      <c r="D9" s="1">
        <v>3</v>
      </c>
      <c r="E9" s="1">
        <v>3</v>
      </c>
      <c r="F9" s="1">
        <v>6</v>
      </c>
      <c r="G9" s="1"/>
      <c r="H9" s="1"/>
      <c r="I9" s="85">
        <f t="shared" si="0"/>
        <v>3.6</v>
      </c>
      <c r="L9">
        <v>7</v>
      </c>
      <c r="M9">
        <v>5</v>
      </c>
    </row>
    <row r="10" spans="1:13" ht="23.25" customHeight="1">
      <c r="A10" s="1" t="s">
        <v>314</v>
      </c>
      <c r="B10" s="1">
        <v>3</v>
      </c>
      <c r="C10" s="1">
        <v>3</v>
      </c>
      <c r="D10" s="1">
        <v>5</v>
      </c>
      <c r="E10" s="1">
        <v>1</v>
      </c>
      <c r="F10" s="1">
        <v>3</v>
      </c>
      <c r="G10" s="1"/>
      <c r="H10" s="1"/>
      <c r="I10" s="85">
        <f t="shared" si="0"/>
        <v>3</v>
      </c>
      <c r="L10">
        <v>6</v>
      </c>
      <c r="M10">
        <v>4</v>
      </c>
    </row>
    <row r="11" spans="1:13" ht="23.25" customHeight="1">
      <c r="A11" s="1" t="s">
        <v>315</v>
      </c>
      <c r="B11" s="1">
        <v>1</v>
      </c>
      <c r="C11" s="1">
        <v>2</v>
      </c>
      <c r="D11" s="1">
        <v>4</v>
      </c>
      <c r="E11" s="90">
        <v>2</v>
      </c>
      <c r="F11" s="1">
        <v>1</v>
      </c>
      <c r="G11" s="1"/>
      <c r="H11" s="1"/>
      <c r="I11" s="85">
        <f t="shared" si="0"/>
        <v>2</v>
      </c>
      <c r="L11">
        <v>5</v>
      </c>
      <c r="M11">
        <v>3</v>
      </c>
    </row>
    <row r="12" spans="1:13" ht="23.25" customHeight="1">
      <c r="A12" s="1"/>
      <c r="B12" s="1"/>
      <c r="C12" s="1"/>
      <c r="D12" s="1"/>
      <c r="E12" s="1"/>
      <c r="F12" s="1"/>
      <c r="G12" s="1"/>
      <c r="H12" s="1"/>
      <c r="I12" s="85">
        <f t="shared" ref="I12:I16" si="1">+IFERROR(AVERAGE(B12:H12),0)</f>
        <v>0</v>
      </c>
      <c r="L12">
        <v>4</v>
      </c>
      <c r="M12">
        <v>2</v>
      </c>
    </row>
    <row r="13" spans="1:13" ht="23.25" customHeight="1">
      <c r="A13" s="1"/>
      <c r="B13" s="1"/>
      <c r="C13" s="1"/>
      <c r="D13" s="1"/>
      <c r="E13" s="1"/>
      <c r="F13" s="1"/>
      <c r="G13" s="1"/>
      <c r="H13" s="1"/>
      <c r="I13" s="85">
        <f t="shared" si="1"/>
        <v>0</v>
      </c>
      <c r="L13">
        <v>3</v>
      </c>
      <c r="M13">
        <v>1</v>
      </c>
    </row>
    <row r="14" spans="1:13" ht="23.25" customHeight="1">
      <c r="A14" s="1"/>
      <c r="B14" s="1"/>
      <c r="C14" s="1"/>
      <c r="D14" s="1"/>
      <c r="E14" s="1"/>
      <c r="F14" s="1"/>
      <c r="G14" s="1"/>
      <c r="H14" s="1"/>
      <c r="I14" s="85">
        <f t="shared" si="1"/>
        <v>0</v>
      </c>
      <c r="L14">
        <v>2</v>
      </c>
    </row>
    <row r="15" spans="1:13" ht="23.25" customHeight="1">
      <c r="A15" s="1"/>
      <c r="B15" s="1"/>
      <c r="C15" s="1"/>
      <c r="D15" s="1"/>
      <c r="E15" s="1"/>
      <c r="F15" s="1"/>
      <c r="G15" s="1"/>
      <c r="H15" s="1"/>
      <c r="I15" s="85">
        <f t="shared" si="1"/>
        <v>0</v>
      </c>
      <c r="L15">
        <v>1</v>
      </c>
    </row>
    <row r="16" spans="1:13" ht="23.25" customHeight="1">
      <c r="A16" s="1"/>
      <c r="B16" s="1"/>
      <c r="C16" s="1"/>
      <c r="D16" s="1"/>
      <c r="E16" s="1"/>
      <c r="F16" s="1"/>
      <c r="G16" s="1"/>
      <c r="H16" s="1"/>
      <c r="I16" s="85">
        <f t="shared" si="1"/>
        <v>0</v>
      </c>
    </row>
    <row r="17" spans="1:9" ht="23.25" customHeight="1">
      <c r="A17" s="1"/>
      <c r="B17" s="1"/>
      <c r="C17" s="1"/>
      <c r="D17" s="1"/>
      <c r="E17" s="1"/>
      <c r="F17" s="1"/>
      <c r="G17" s="1"/>
      <c r="H17" s="1"/>
      <c r="I17" s="85">
        <f>+IFERROR(AVERAGE(B17:H17),0)</f>
        <v>0</v>
      </c>
    </row>
    <row r="18" spans="1:9" ht="23.25" customHeight="1">
      <c r="A18" s="1"/>
      <c r="B18" s="1"/>
      <c r="C18" s="1"/>
      <c r="D18" s="1"/>
      <c r="E18" s="1"/>
      <c r="F18" s="1"/>
      <c r="G18" s="1"/>
      <c r="H18" s="1"/>
      <c r="I18" s="85">
        <f>+IFERROR(AVERAGE(B18:H18),0)</f>
        <v>0</v>
      </c>
    </row>
    <row r="19" spans="1:9" ht="23.25" customHeight="1">
      <c r="A19" s="1"/>
      <c r="B19" s="1"/>
      <c r="C19" s="1"/>
      <c r="D19" s="1"/>
      <c r="E19" s="1"/>
      <c r="F19" s="1"/>
      <c r="G19" s="1"/>
      <c r="H19" s="1"/>
      <c r="I19" s="85">
        <f>+IFERROR(AVERAGE(B19:H19),0)</f>
        <v>0</v>
      </c>
    </row>
    <row r="20" spans="1:9" ht="23.25" customHeight="1">
      <c r="A20" s="1"/>
      <c r="B20" s="1"/>
      <c r="C20" s="1"/>
      <c r="D20" s="1"/>
      <c r="E20" s="1"/>
      <c r="F20" s="1"/>
      <c r="G20" s="1"/>
      <c r="H20" s="1"/>
      <c r="I20" s="85">
        <f>+IFERROR(AVERAGE(B20:H20),0)</f>
        <v>0</v>
      </c>
    </row>
  </sheetData>
  <sortState xmlns:xlrd2="http://schemas.microsoft.com/office/spreadsheetml/2017/richdata2" ref="A4:I11">
    <sortCondition descending="1" ref="I4:I11"/>
  </sortState>
  <mergeCells count="1">
    <mergeCell ref="A1:I2"/>
  </mergeCells>
  <conditionalFormatting sqref="I14:I20 I4:I11">
    <cfRule type="colorScale" priority="337">
      <colorScale>
        <cfvo type="min"/>
        <cfvo type="percentile" val="50"/>
        <cfvo type="max"/>
        <color rgb="FF63BE7B"/>
        <color rgb="FFFFEB84"/>
        <color rgb="FFF8696B"/>
      </colorScale>
    </cfRule>
  </conditionalFormatting>
  <conditionalFormatting sqref="I12:I13">
    <cfRule type="colorScale" priority="1">
      <colorScale>
        <cfvo type="min"/>
        <cfvo type="percentile" val="50"/>
        <cfvo type="max"/>
        <color rgb="FF63BE7B"/>
        <color rgb="FFFFEB84"/>
        <color rgb="FFF8696B"/>
      </colorScale>
    </cfRule>
  </conditionalFormatting>
  <printOptions horizontalCentered="1"/>
  <pageMargins left="0.39370078740157483" right="0.39370078740157483" top="0.39370078740157483" bottom="0.39370078740157483" header="0.31496062992125984" footer="0.31496062992125984"/>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23"/>
  <sheetViews>
    <sheetView zoomScale="115" zoomScaleNormal="115" zoomScaleSheetLayoutView="100" workbookViewId="0">
      <selection activeCell="B6" sqref="B6"/>
    </sheetView>
  </sheetViews>
  <sheetFormatPr defaultColWidth="10.90625" defaultRowHeight="14.5"/>
  <cols>
    <col min="1" max="1" width="4.1796875" customWidth="1"/>
    <col min="2" max="2" width="99" customWidth="1"/>
    <col min="3" max="3" width="7.453125" customWidth="1"/>
    <col min="4" max="9" width="7.1796875" customWidth="1"/>
    <col min="10" max="10" width="23.54296875" style="86" customWidth="1"/>
  </cols>
  <sheetData>
    <row r="1" spans="1:10" ht="15" customHeight="1">
      <c r="B1" s="160" t="s">
        <v>349</v>
      </c>
      <c r="C1" s="160"/>
      <c r="D1" s="160"/>
      <c r="E1" s="160"/>
      <c r="F1" s="160"/>
      <c r="G1" s="160"/>
      <c r="H1" s="160"/>
      <c r="I1" s="160"/>
      <c r="J1" s="160"/>
    </row>
    <row r="2" spans="1:10" ht="15" customHeight="1">
      <c r="B2" s="161"/>
      <c r="C2" s="161"/>
      <c r="D2" s="161"/>
      <c r="E2" s="161"/>
      <c r="F2" s="161"/>
      <c r="G2" s="161"/>
      <c r="H2" s="161"/>
      <c r="I2" s="161"/>
      <c r="J2" s="161"/>
    </row>
    <row r="3" spans="1:10" ht="22.5" customHeight="1">
      <c r="B3" s="76" t="s">
        <v>311</v>
      </c>
      <c r="C3" s="75" t="s">
        <v>351</v>
      </c>
      <c r="D3" s="73" t="s">
        <v>352</v>
      </c>
      <c r="E3" s="73" t="s">
        <v>353</v>
      </c>
      <c r="F3" s="73" t="s">
        <v>354</v>
      </c>
      <c r="G3" s="73">
        <v>5</v>
      </c>
      <c r="H3" s="73">
        <v>6</v>
      </c>
      <c r="I3" s="73">
        <v>7</v>
      </c>
      <c r="J3" s="84" t="s">
        <v>161</v>
      </c>
    </row>
    <row r="4" spans="1:10" ht="30.75" customHeight="1">
      <c r="A4" s="74">
        <v>1</v>
      </c>
      <c r="B4" s="95" t="s">
        <v>335</v>
      </c>
      <c r="C4" s="87">
        <v>17</v>
      </c>
      <c r="D4" s="1">
        <v>2</v>
      </c>
      <c r="E4" s="1">
        <v>20</v>
      </c>
      <c r="F4" s="1">
        <v>20</v>
      </c>
      <c r="G4" s="1"/>
      <c r="H4" s="1"/>
      <c r="I4" s="1"/>
      <c r="J4" s="85">
        <f t="shared" ref="J4:J23" si="0">+IFERROR(AVERAGE(C4:I4),0)</f>
        <v>14.75</v>
      </c>
    </row>
    <row r="5" spans="1:10" ht="30.75" customHeight="1">
      <c r="A5" s="74">
        <v>2</v>
      </c>
      <c r="B5" s="95" t="s">
        <v>339</v>
      </c>
      <c r="C5" s="87">
        <v>16</v>
      </c>
      <c r="D5" s="1">
        <v>17</v>
      </c>
      <c r="E5" s="1">
        <v>15</v>
      </c>
      <c r="F5" s="1">
        <v>8</v>
      </c>
      <c r="G5" s="1"/>
      <c r="H5" s="1"/>
      <c r="I5" s="1"/>
      <c r="J5" s="85">
        <f t="shared" si="0"/>
        <v>14</v>
      </c>
    </row>
    <row r="6" spans="1:10" ht="30.75" customHeight="1">
      <c r="A6" s="74">
        <v>3</v>
      </c>
      <c r="B6" s="95" t="s">
        <v>384</v>
      </c>
      <c r="C6" s="87">
        <v>18</v>
      </c>
      <c r="D6" s="1">
        <v>19</v>
      </c>
      <c r="E6" s="1">
        <v>13</v>
      </c>
      <c r="F6" s="1">
        <v>5</v>
      </c>
      <c r="G6" s="1"/>
      <c r="H6" s="1"/>
      <c r="I6" s="1"/>
      <c r="J6" s="85">
        <f t="shared" si="0"/>
        <v>13.75</v>
      </c>
    </row>
    <row r="7" spans="1:10" ht="30.75" customHeight="1">
      <c r="A7" s="74">
        <v>4</v>
      </c>
      <c r="B7" s="95" t="s">
        <v>328</v>
      </c>
      <c r="C7" s="87">
        <v>5</v>
      </c>
      <c r="D7" s="1">
        <v>12</v>
      </c>
      <c r="E7" s="1">
        <v>19</v>
      </c>
      <c r="F7" s="1">
        <v>16</v>
      </c>
      <c r="G7" s="1"/>
      <c r="H7" s="1"/>
      <c r="I7" s="1"/>
      <c r="J7" s="85">
        <f t="shared" si="0"/>
        <v>13</v>
      </c>
    </row>
    <row r="8" spans="1:10" ht="30.75" customHeight="1">
      <c r="A8" s="74">
        <v>5</v>
      </c>
      <c r="B8" s="89" t="s">
        <v>340</v>
      </c>
      <c r="C8" s="87">
        <v>15</v>
      </c>
      <c r="D8" s="1">
        <v>10</v>
      </c>
      <c r="E8" s="1">
        <v>8</v>
      </c>
      <c r="F8" s="1">
        <v>19</v>
      </c>
      <c r="G8" s="1"/>
      <c r="H8" s="1"/>
      <c r="I8" s="1"/>
      <c r="J8" s="85">
        <f t="shared" si="0"/>
        <v>13</v>
      </c>
    </row>
    <row r="9" spans="1:10" ht="30.75" customHeight="1">
      <c r="A9" s="74">
        <v>6</v>
      </c>
      <c r="B9" s="88" t="s">
        <v>337</v>
      </c>
      <c r="C9" s="87">
        <v>19</v>
      </c>
      <c r="D9" s="1">
        <v>3</v>
      </c>
      <c r="E9" s="1">
        <v>17</v>
      </c>
      <c r="F9" s="91">
        <v>11</v>
      </c>
      <c r="G9" s="1"/>
      <c r="H9" s="1"/>
      <c r="I9" s="1"/>
      <c r="J9" s="85">
        <f t="shared" si="0"/>
        <v>12.5</v>
      </c>
    </row>
    <row r="10" spans="1:10" ht="30.75" customHeight="1">
      <c r="A10" s="74">
        <v>7</v>
      </c>
      <c r="B10" s="88" t="s">
        <v>336</v>
      </c>
      <c r="C10" s="87">
        <v>6</v>
      </c>
      <c r="D10" s="1">
        <v>13</v>
      </c>
      <c r="E10" s="1">
        <v>16</v>
      </c>
      <c r="F10" s="1">
        <v>15</v>
      </c>
      <c r="G10" s="1"/>
      <c r="H10" s="1"/>
      <c r="I10" s="1"/>
      <c r="J10" s="85">
        <f t="shared" si="0"/>
        <v>12.5</v>
      </c>
    </row>
    <row r="11" spans="1:10" ht="30.75" customHeight="1">
      <c r="A11" s="74">
        <v>8</v>
      </c>
      <c r="B11" s="88" t="s">
        <v>341</v>
      </c>
      <c r="C11" s="87">
        <v>3</v>
      </c>
      <c r="D11" s="1">
        <v>8</v>
      </c>
      <c r="E11" s="1">
        <v>18</v>
      </c>
      <c r="F11" s="1">
        <v>17</v>
      </c>
      <c r="G11" s="1"/>
      <c r="H11" s="1"/>
      <c r="I11" s="1"/>
      <c r="J11" s="85">
        <f t="shared" si="0"/>
        <v>11.5</v>
      </c>
    </row>
    <row r="12" spans="1:10" ht="30.75" customHeight="1">
      <c r="A12" s="74">
        <v>9</v>
      </c>
      <c r="B12" s="89" t="s">
        <v>329</v>
      </c>
      <c r="C12" s="87">
        <v>20</v>
      </c>
      <c r="D12" s="1">
        <v>20</v>
      </c>
      <c r="E12" s="1">
        <v>4</v>
      </c>
      <c r="F12" s="1">
        <v>2</v>
      </c>
      <c r="G12" s="1"/>
      <c r="H12" s="1"/>
      <c r="I12" s="1"/>
      <c r="J12" s="85">
        <f t="shared" si="0"/>
        <v>11.5</v>
      </c>
    </row>
    <row r="13" spans="1:10" ht="30.75" customHeight="1">
      <c r="A13" s="74">
        <v>10</v>
      </c>
      <c r="B13" s="88" t="s">
        <v>330</v>
      </c>
      <c r="C13" s="87">
        <v>13</v>
      </c>
      <c r="D13" s="1">
        <v>16</v>
      </c>
      <c r="E13" s="1">
        <v>9</v>
      </c>
      <c r="F13" s="1">
        <v>6</v>
      </c>
      <c r="G13" s="1"/>
      <c r="H13" s="1"/>
      <c r="I13" s="1"/>
      <c r="J13" s="85">
        <f t="shared" si="0"/>
        <v>11</v>
      </c>
    </row>
    <row r="14" spans="1:10" ht="30.75" customHeight="1">
      <c r="A14" s="74">
        <v>11</v>
      </c>
      <c r="B14" s="88" t="s">
        <v>343</v>
      </c>
      <c r="C14" s="87">
        <v>11</v>
      </c>
      <c r="D14" s="1">
        <v>15</v>
      </c>
      <c r="E14" s="1">
        <v>11</v>
      </c>
      <c r="F14" s="1">
        <v>7</v>
      </c>
      <c r="G14" s="1"/>
      <c r="H14" s="1"/>
      <c r="I14" s="1"/>
      <c r="J14" s="85">
        <f t="shared" si="0"/>
        <v>11</v>
      </c>
    </row>
    <row r="15" spans="1:10" ht="30.75" customHeight="1">
      <c r="A15" s="74">
        <v>12</v>
      </c>
      <c r="B15" s="88" t="s">
        <v>324</v>
      </c>
      <c r="C15" s="87">
        <v>7</v>
      </c>
      <c r="D15" s="1">
        <v>11</v>
      </c>
      <c r="E15" s="1">
        <v>14</v>
      </c>
      <c r="F15" s="1">
        <v>10</v>
      </c>
      <c r="G15" s="1"/>
      <c r="H15" s="1"/>
      <c r="I15" s="1"/>
      <c r="J15" s="85">
        <f t="shared" si="0"/>
        <v>10.5</v>
      </c>
    </row>
    <row r="16" spans="1:10" ht="30.75" customHeight="1">
      <c r="A16" s="74">
        <v>13</v>
      </c>
      <c r="B16" s="88" t="s">
        <v>344</v>
      </c>
      <c r="C16" s="87">
        <v>12</v>
      </c>
      <c r="D16" s="1">
        <v>7</v>
      </c>
      <c r="E16" s="1">
        <v>5</v>
      </c>
      <c r="F16" s="1">
        <v>13</v>
      </c>
      <c r="G16" s="1"/>
      <c r="H16" s="1"/>
      <c r="I16" s="1"/>
      <c r="J16" s="85">
        <f t="shared" si="0"/>
        <v>9.25</v>
      </c>
    </row>
    <row r="17" spans="1:10" ht="30.75" customHeight="1">
      <c r="A17" s="74">
        <v>14</v>
      </c>
      <c r="B17" s="88" t="s">
        <v>346</v>
      </c>
      <c r="C17" s="87">
        <v>9</v>
      </c>
      <c r="D17" s="1">
        <v>18</v>
      </c>
      <c r="E17" s="1">
        <v>6</v>
      </c>
      <c r="F17" s="1">
        <v>3</v>
      </c>
      <c r="G17" s="1"/>
      <c r="H17" s="1"/>
      <c r="I17" s="1"/>
      <c r="J17" s="85">
        <f t="shared" si="0"/>
        <v>9</v>
      </c>
    </row>
    <row r="18" spans="1:10" ht="30.75" customHeight="1">
      <c r="A18" s="74">
        <v>15</v>
      </c>
      <c r="B18" s="88" t="s">
        <v>347</v>
      </c>
      <c r="C18" s="87">
        <v>8</v>
      </c>
      <c r="D18" s="1">
        <v>14</v>
      </c>
      <c r="E18" s="1">
        <v>10</v>
      </c>
      <c r="F18" s="1">
        <v>4</v>
      </c>
      <c r="G18" s="1"/>
      <c r="H18" s="1"/>
      <c r="I18" s="1"/>
      <c r="J18" s="85">
        <f t="shared" si="0"/>
        <v>9</v>
      </c>
    </row>
    <row r="19" spans="1:10" ht="30.75" customHeight="1">
      <c r="A19" s="74">
        <v>16</v>
      </c>
      <c r="B19" s="88" t="s">
        <v>342</v>
      </c>
      <c r="C19" s="87">
        <v>14</v>
      </c>
      <c r="D19" s="1">
        <v>9</v>
      </c>
      <c r="E19" s="1">
        <v>7</v>
      </c>
      <c r="F19" s="1">
        <v>1</v>
      </c>
      <c r="G19" s="1"/>
      <c r="H19" s="1"/>
      <c r="I19" s="1"/>
      <c r="J19" s="85">
        <f t="shared" si="0"/>
        <v>7.75</v>
      </c>
    </row>
    <row r="20" spans="1:10" ht="30.75" customHeight="1">
      <c r="A20" s="74">
        <v>17</v>
      </c>
      <c r="B20" s="88" t="s">
        <v>350</v>
      </c>
      <c r="C20" s="87">
        <v>10</v>
      </c>
      <c r="D20" s="1">
        <v>6</v>
      </c>
      <c r="E20" s="1">
        <v>1</v>
      </c>
      <c r="F20" s="1">
        <v>14</v>
      </c>
      <c r="G20" s="1"/>
      <c r="H20" s="1"/>
      <c r="I20" s="1"/>
      <c r="J20" s="85">
        <f t="shared" si="0"/>
        <v>7.75</v>
      </c>
    </row>
    <row r="21" spans="1:10" ht="30.75" customHeight="1">
      <c r="A21" s="74">
        <v>18</v>
      </c>
      <c r="B21" s="88" t="s">
        <v>345</v>
      </c>
      <c r="C21" s="87">
        <v>2</v>
      </c>
      <c r="D21" s="1">
        <v>1</v>
      </c>
      <c r="E21" s="1">
        <v>12</v>
      </c>
      <c r="F21" s="1">
        <v>12</v>
      </c>
      <c r="G21" s="1"/>
      <c r="H21" s="1"/>
      <c r="I21" s="1"/>
      <c r="J21" s="85">
        <f t="shared" si="0"/>
        <v>6.75</v>
      </c>
    </row>
    <row r="22" spans="1:10" ht="30.75" customHeight="1">
      <c r="A22" s="74">
        <v>19</v>
      </c>
      <c r="B22" s="88" t="s">
        <v>326</v>
      </c>
      <c r="C22" s="87">
        <v>1</v>
      </c>
      <c r="D22" s="1">
        <v>5</v>
      </c>
      <c r="E22" s="1">
        <v>2</v>
      </c>
      <c r="F22" s="1">
        <v>18</v>
      </c>
      <c r="G22" s="1"/>
      <c r="H22" s="1"/>
      <c r="I22" s="1"/>
      <c r="J22" s="85">
        <f t="shared" si="0"/>
        <v>6.5</v>
      </c>
    </row>
    <row r="23" spans="1:10" ht="30.75" customHeight="1">
      <c r="A23" s="74">
        <v>20</v>
      </c>
      <c r="B23" s="88" t="s">
        <v>338</v>
      </c>
      <c r="C23" s="87">
        <v>4</v>
      </c>
      <c r="D23" s="1">
        <v>4</v>
      </c>
      <c r="E23" s="1">
        <v>3</v>
      </c>
      <c r="F23" s="90">
        <v>9</v>
      </c>
      <c r="G23" s="1"/>
      <c r="H23" s="1"/>
      <c r="I23" s="1"/>
      <c r="J23" s="85">
        <f t="shared" si="0"/>
        <v>5</v>
      </c>
    </row>
  </sheetData>
  <sortState xmlns:xlrd2="http://schemas.microsoft.com/office/spreadsheetml/2017/richdata2" ref="B4:J23">
    <sortCondition descending="1" ref="J4:J23"/>
  </sortState>
  <mergeCells count="1">
    <mergeCell ref="B1:J2"/>
  </mergeCells>
  <conditionalFormatting sqref="J4:J20">
    <cfRule type="colorScale" priority="5">
      <colorScale>
        <cfvo type="min"/>
        <cfvo type="percentile" val="50"/>
        <cfvo type="max"/>
        <color rgb="FF63BE7B"/>
        <color rgb="FFFFEB84"/>
        <color rgb="FFF8696B"/>
      </colorScale>
    </cfRule>
  </conditionalFormatting>
  <conditionalFormatting sqref="J21:J23">
    <cfRule type="colorScale" priority="2">
      <colorScale>
        <cfvo type="min"/>
        <cfvo type="percentile" val="50"/>
        <cfvo type="max"/>
        <color rgb="FF63BE7B"/>
        <color rgb="FFFFEB84"/>
        <color rgb="FFF8696B"/>
      </colorScale>
    </cfRule>
  </conditionalFormatting>
  <conditionalFormatting sqref="J4:J23">
    <cfRule type="colorScale" priority="1">
      <colorScale>
        <cfvo type="min"/>
        <cfvo type="percentile" val="50"/>
        <cfvo type="max"/>
        <color rgb="FF63BE7B"/>
        <color rgb="FFFFEB84"/>
        <color rgb="FFF8696B"/>
      </colorScale>
    </cfRule>
  </conditionalFormatting>
  <printOptions horizontalCentered="1"/>
  <pageMargins left="0.39370078740157483" right="0.39370078740157483" top="0.39370078740157483" bottom="0.39370078740157483" header="0.31496062992125984" footer="0.31496062992125984"/>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topLeftCell="D37" zoomScale="120" zoomScaleNormal="120" workbookViewId="0">
      <selection activeCell="N62" sqref="N62"/>
    </sheetView>
  </sheetViews>
  <sheetFormatPr defaultColWidth="11.453125" defaultRowHeight="14.5"/>
  <cols>
    <col min="1" max="1" width="22.1796875" style="77" customWidth="1"/>
    <col min="2" max="2" width="11.453125" style="77"/>
    <col min="3" max="3" width="19.54296875" style="77" customWidth="1"/>
    <col min="4" max="4" width="11.453125" style="77" customWidth="1"/>
    <col min="5" max="5" width="31.453125" style="77" customWidth="1"/>
    <col min="6" max="6" width="16.81640625" style="77" customWidth="1"/>
    <col min="7" max="7" width="36.7265625" style="77" customWidth="1"/>
    <col min="8" max="16384" width="11.453125" style="77"/>
  </cols>
  <sheetData>
    <row r="1" spans="1:7">
      <c r="A1" s="165"/>
      <c r="B1" s="165"/>
      <c r="C1" s="165"/>
      <c r="D1" s="166" t="s">
        <v>149</v>
      </c>
      <c r="E1" s="167"/>
      <c r="F1" s="70"/>
      <c r="G1" s="71" t="s">
        <v>150</v>
      </c>
    </row>
    <row r="2" spans="1:7">
      <c r="A2" s="165"/>
      <c r="B2" s="165"/>
      <c r="C2" s="165"/>
      <c r="D2" s="168"/>
      <c r="E2" s="169"/>
      <c r="F2" s="69"/>
      <c r="G2" s="71" t="s">
        <v>300</v>
      </c>
    </row>
    <row r="3" spans="1:7">
      <c r="A3" s="165"/>
      <c r="B3" s="165"/>
      <c r="C3" s="165"/>
      <c r="D3" s="166" t="s">
        <v>93</v>
      </c>
      <c r="E3" s="167"/>
      <c r="F3" s="70"/>
      <c r="G3" s="162" t="s">
        <v>299</v>
      </c>
    </row>
    <row r="4" spans="1:7">
      <c r="A4" s="165"/>
      <c r="B4" s="165"/>
      <c r="C4" s="165"/>
      <c r="D4" s="168"/>
      <c r="E4" s="169"/>
      <c r="F4" s="69"/>
      <c r="G4" s="162"/>
    </row>
    <row r="5" spans="1:7" ht="21">
      <c r="A5" s="163" t="s">
        <v>301</v>
      </c>
      <c r="B5" s="163"/>
      <c r="C5" s="163"/>
      <c r="D5" s="163"/>
      <c r="E5" s="163"/>
      <c r="F5" s="163"/>
      <c r="G5" s="164"/>
    </row>
    <row r="6" spans="1:7" ht="15.75" customHeight="1">
      <c r="A6" s="78"/>
      <c r="B6" s="78"/>
      <c r="C6" s="78"/>
      <c r="D6" s="78"/>
      <c r="E6" s="78"/>
      <c r="F6" s="78"/>
      <c r="G6" s="78"/>
    </row>
    <row r="7" spans="1:7" ht="15.75" customHeight="1">
      <c r="A7" s="78"/>
      <c r="B7" s="78"/>
      <c r="C7" s="78"/>
      <c r="D7" s="78"/>
      <c r="E7" s="78"/>
      <c r="F7" s="78"/>
      <c r="G7" s="78"/>
    </row>
    <row r="8" spans="1:7" ht="15.75" customHeight="1">
      <c r="A8" s="78"/>
      <c r="B8" s="78"/>
      <c r="C8" s="78"/>
      <c r="D8" s="78"/>
      <c r="E8" s="78"/>
      <c r="F8" s="78"/>
      <c r="G8" s="78"/>
    </row>
    <row r="9" spans="1:7" ht="15.75" customHeight="1">
      <c r="A9" s="78"/>
      <c r="B9" s="78"/>
      <c r="C9" s="78"/>
      <c r="D9" s="78"/>
      <c r="E9" s="78"/>
      <c r="F9" s="78"/>
      <c r="G9" s="78"/>
    </row>
    <row r="10" spans="1:7" ht="15.75" customHeight="1">
      <c r="A10" s="78"/>
      <c r="B10" s="78"/>
      <c r="C10" s="78"/>
      <c r="D10" s="78"/>
      <c r="E10" s="78"/>
      <c r="F10" s="78"/>
      <c r="G10" s="78"/>
    </row>
    <row r="11" spans="1:7" ht="15.75" customHeight="1">
      <c r="A11" s="78"/>
      <c r="B11" s="78"/>
      <c r="C11" s="78"/>
      <c r="D11" s="78"/>
      <c r="E11" s="78"/>
      <c r="F11" s="78"/>
      <c r="G11" s="78"/>
    </row>
    <row r="12" spans="1:7" ht="15.75" customHeight="1">
      <c r="A12" s="78"/>
      <c r="B12" s="78"/>
      <c r="C12" s="78"/>
      <c r="D12" s="78"/>
      <c r="E12" s="78"/>
      <c r="F12" s="78"/>
      <c r="G12" s="78"/>
    </row>
    <row r="13" spans="1:7">
      <c r="G13" s="79"/>
    </row>
    <row r="14" spans="1:7" ht="15" customHeight="1">
      <c r="A14" s="80"/>
      <c r="B14" s="81"/>
      <c r="C14" s="82"/>
      <c r="D14" s="82"/>
      <c r="E14" s="79"/>
      <c r="F14" s="82"/>
      <c r="G14" s="82"/>
    </row>
    <row r="15" spans="1:7" ht="15" customHeight="1">
      <c r="A15" s="80"/>
      <c r="B15" s="81"/>
      <c r="C15" s="79"/>
      <c r="D15" s="82"/>
      <c r="E15" s="79"/>
      <c r="F15" s="82"/>
      <c r="G15" s="79"/>
    </row>
    <row r="16" spans="1:7" ht="15" customHeight="1">
      <c r="A16" s="80"/>
      <c r="B16" s="81"/>
      <c r="C16" s="82"/>
      <c r="D16" s="82"/>
      <c r="E16" s="79"/>
      <c r="F16" s="82"/>
      <c r="G16" s="82"/>
    </row>
    <row r="17" spans="1:7" ht="15" customHeight="1">
      <c r="A17" s="80"/>
      <c r="B17" s="81"/>
      <c r="C17" s="79"/>
      <c r="D17" s="82"/>
      <c r="E17" s="79"/>
      <c r="F17" s="82"/>
      <c r="G17" s="79"/>
    </row>
    <row r="18" spans="1:7" ht="15" customHeight="1">
      <c r="A18" s="80"/>
      <c r="B18" s="81"/>
      <c r="C18" s="82"/>
      <c r="D18" s="82"/>
      <c r="E18" s="79"/>
      <c r="F18" s="82"/>
      <c r="G18" s="82"/>
    </row>
    <row r="19" spans="1:7">
      <c r="A19" s="83"/>
      <c r="B19" s="83"/>
      <c r="C19" s="82"/>
      <c r="D19" s="82"/>
      <c r="E19" s="79"/>
      <c r="F19" s="79"/>
      <c r="G19" s="79"/>
    </row>
    <row r="20" spans="1:7">
      <c r="A20" s="83"/>
      <c r="B20" s="83"/>
      <c r="C20" s="82"/>
      <c r="D20" s="82"/>
      <c r="E20" s="79"/>
      <c r="F20" s="79"/>
      <c r="G20" s="79"/>
    </row>
    <row r="21" spans="1:7">
      <c r="A21" s="83"/>
      <c r="B21" s="83"/>
      <c r="C21" s="82"/>
      <c r="D21" s="82"/>
      <c r="E21" s="79"/>
      <c r="F21" s="79"/>
      <c r="G21" s="79"/>
    </row>
    <row r="22" spans="1:7">
      <c r="A22" s="83"/>
      <c r="B22" s="83"/>
      <c r="C22" s="82"/>
      <c r="D22" s="82"/>
      <c r="E22" s="79"/>
      <c r="F22" s="79"/>
      <c r="G22" s="79"/>
    </row>
    <row r="23" spans="1:7">
      <c r="A23" s="83"/>
      <c r="B23" s="83"/>
      <c r="C23" s="82"/>
      <c r="D23" s="82"/>
      <c r="E23" s="79"/>
      <c r="F23" s="79"/>
      <c r="G23" s="79"/>
    </row>
    <row r="24" spans="1:7">
      <c r="A24" s="83"/>
      <c r="B24" s="83"/>
      <c r="C24" s="82"/>
      <c r="D24" s="82"/>
      <c r="E24" s="79"/>
      <c r="F24" s="79"/>
      <c r="G24" s="79"/>
    </row>
    <row r="25" spans="1:7">
      <c r="A25" s="83"/>
      <c r="B25" s="83"/>
      <c r="C25" s="82"/>
      <c r="D25" s="82"/>
      <c r="E25" s="79"/>
      <c r="F25" s="79"/>
      <c r="G25" s="79"/>
    </row>
    <row r="26" spans="1:7" ht="14.25" customHeight="1">
      <c r="A26" s="83"/>
      <c r="B26" s="83"/>
      <c r="C26" s="82"/>
      <c r="D26" s="82"/>
      <c r="E26" s="79"/>
      <c r="F26" s="79"/>
      <c r="G26" s="79"/>
    </row>
  </sheetData>
  <mergeCells count="5">
    <mergeCell ref="G3:G4"/>
    <mergeCell ref="A5:G5"/>
    <mergeCell ref="A1:C4"/>
    <mergeCell ref="D1:E2"/>
    <mergeCell ref="D3:E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workbookViewId="0">
      <selection activeCell="D34" sqref="D33:D34"/>
    </sheetView>
  </sheetViews>
  <sheetFormatPr defaultColWidth="10.90625" defaultRowHeight="14.5"/>
  <cols>
    <col min="1" max="1" width="9" customWidth="1"/>
    <col min="2" max="2" width="22.7265625" customWidth="1"/>
    <col min="3" max="3" width="10.26953125" customWidth="1"/>
    <col min="4" max="4" width="28.81640625" customWidth="1"/>
    <col min="5" max="5" width="33.453125" customWidth="1"/>
  </cols>
  <sheetData>
    <row r="1" spans="1:5">
      <c r="A1" s="133"/>
      <c r="B1" s="133"/>
      <c r="C1" s="134" t="s">
        <v>149</v>
      </c>
      <c r="D1" s="135"/>
      <c r="E1" s="16" t="s">
        <v>150</v>
      </c>
    </row>
    <row r="2" spans="1:5">
      <c r="A2" s="133"/>
      <c r="B2" s="133"/>
      <c r="C2" s="136"/>
      <c r="D2" s="137"/>
      <c r="E2" s="16" t="s">
        <v>300</v>
      </c>
    </row>
    <row r="3" spans="1:5">
      <c r="A3" s="133"/>
      <c r="B3" s="133"/>
      <c r="C3" s="134" t="s">
        <v>93</v>
      </c>
      <c r="D3" s="135"/>
      <c r="E3" s="138" t="s">
        <v>299</v>
      </c>
    </row>
    <row r="4" spans="1:5">
      <c r="A4" s="133"/>
      <c r="B4" s="133"/>
      <c r="C4" s="136"/>
      <c r="D4" s="137"/>
      <c r="E4" s="138"/>
    </row>
    <row r="5" spans="1:5" ht="21">
      <c r="A5" s="127" t="s">
        <v>306</v>
      </c>
      <c r="B5" s="127"/>
      <c r="C5" s="127"/>
      <c r="D5" s="127"/>
      <c r="E5" s="127"/>
    </row>
    <row r="6" spans="1:5" ht="21" customHeight="1">
      <c r="A6" s="67"/>
      <c r="B6" s="130" t="s">
        <v>305</v>
      </c>
      <c r="C6" s="132"/>
      <c r="D6" s="68" t="s">
        <v>304</v>
      </c>
      <c r="E6" s="72" t="s">
        <v>303</v>
      </c>
    </row>
    <row r="7" spans="1:5" ht="30" customHeight="1">
      <c r="A7" s="170">
        <v>1</v>
      </c>
      <c r="B7" s="176" t="s">
        <v>355</v>
      </c>
      <c r="C7" s="177"/>
      <c r="D7" s="171" t="s">
        <v>357</v>
      </c>
      <c r="E7" s="174" t="s">
        <v>358</v>
      </c>
    </row>
    <row r="8" spans="1:5" ht="30" customHeight="1">
      <c r="A8" s="170"/>
      <c r="B8" s="178"/>
      <c r="C8" s="179"/>
      <c r="D8" s="171"/>
      <c r="E8" s="175"/>
    </row>
    <row r="9" spans="1:5" ht="21.75" customHeight="1">
      <c r="A9" s="170">
        <v>2</v>
      </c>
      <c r="B9" s="171" t="s">
        <v>356</v>
      </c>
      <c r="C9" s="171"/>
      <c r="D9" s="170"/>
      <c r="E9" s="174" t="s">
        <v>359</v>
      </c>
    </row>
    <row r="10" spans="1:5" ht="21.75" customHeight="1">
      <c r="A10" s="170"/>
      <c r="B10" s="171"/>
      <c r="C10" s="171"/>
      <c r="D10" s="170"/>
      <c r="E10" s="174"/>
    </row>
    <row r="11" spans="1:5" ht="31.5" customHeight="1">
      <c r="A11" s="170">
        <v>3</v>
      </c>
      <c r="B11" s="171" t="s">
        <v>371</v>
      </c>
      <c r="C11" s="171"/>
      <c r="D11" s="171"/>
      <c r="E11" s="170"/>
    </row>
    <row r="12" spans="1:5" ht="31.5" customHeight="1">
      <c r="A12" s="170"/>
      <c r="B12" s="171"/>
      <c r="C12" s="171"/>
      <c r="D12" s="171"/>
      <c r="E12" s="170"/>
    </row>
    <row r="13" spans="1:5" ht="35.25" customHeight="1">
      <c r="A13" s="170">
        <v>4</v>
      </c>
      <c r="B13" s="171" t="s">
        <v>361</v>
      </c>
      <c r="C13" s="171"/>
      <c r="D13" s="171" t="s">
        <v>360</v>
      </c>
      <c r="E13" s="171" t="s">
        <v>364</v>
      </c>
    </row>
    <row r="14" spans="1:5" ht="35.25" customHeight="1">
      <c r="A14" s="170"/>
      <c r="B14" s="171"/>
      <c r="C14" s="171"/>
      <c r="D14" s="171"/>
      <c r="E14" s="171"/>
    </row>
    <row r="15" spans="1:5" ht="27.75" customHeight="1">
      <c r="A15" s="170">
        <v>5</v>
      </c>
      <c r="B15" s="171" t="s">
        <v>362</v>
      </c>
      <c r="C15" s="171"/>
      <c r="D15" s="171"/>
      <c r="E15" s="171" t="s">
        <v>358</v>
      </c>
    </row>
    <row r="16" spans="1:5" ht="27.75" customHeight="1">
      <c r="A16" s="170"/>
      <c r="B16" s="171"/>
      <c r="C16" s="171"/>
      <c r="D16" s="171"/>
      <c r="E16" s="171"/>
    </row>
    <row r="17" spans="1:5" ht="27.75" customHeight="1">
      <c r="A17" s="170">
        <v>6</v>
      </c>
      <c r="B17" s="171" t="s">
        <v>363</v>
      </c>
      <c r="C17" s="171"/>
      <c r="D17" s="171"/>
      <c r="E17" s="170"/>
    </row>
    <row r="18" spans="1:5" ht="27.75" customHeight="1">
      <c r="A18" s="170"/>
      <c r="B18" s="171"/>
      <c r="C18" s="171"/>
      <c r="D18" s="171"/>
      <c r="E18" s="170"/>
    </row>
    <row r="19" spans="1:5" ht="32.25" customHeight="1">
      <c r="A19" s="170">
        <v>7</v>
      </c>
      <c r="B19" s="171" t="s">
        <v>366</v>
      </c>
      <c r="C19" s="171"/>
      <c r="D19" s="171" t="s">
        <v>365</v>
      </c>
      <c r="E19" s="171" t="s">
        <v>359</v>
      </c>
    </row>
    <row r="20" spans="1:5" ht="32.25" customHeight="1">
      <c r="A20" s="170"/>
      <c r="B20" s="171"/>
      <c r="C20" s="171"/>
      <c r="D20" s="171"/>
      <c r="E20" s="171"/>
    </row>
    <row r="21" spans="1:5" ht="27.75" customHeight="1">
      <c r="A21" s="170">
        <v>8</v>
      </c>
      <c r="B21" s="171" t="s">
        <v>367</v>
      </c>
      <c r="C21" s="171"/>
      <c r="D21" s="170"/>
      <c r="E21" s="171" t="s">
        <v>358</v>
      </c>
    </row>
    <row r="22" spans="1:5" ht="27.75" customHeight="1">
      <c r="A22" s="170"/>
      <c r="B22" s="171"/>
      <c r="C22" s="171"/>
      <c r="D22" s="170"/>
      <c r="E22" s="171"/>
    </row>
    <row r="23" spans="1:5" s="93" customFormat="1" ht="31.5" customHeight="1">
      <c r="A23" s="170">
        <v>9</v>
      </c>
      <c r="B23" s="171" t="s">
        <v>368</v>
      </c>
      <c r="C23" s="171"/>
      <c r="D23" s="170"/>
      <c r="E23" s="170"/>
    </row>
    <row r="24" spans="1:5" s="93" customFormat="1" ht="42" customHeight="1">
      <c r="A24" s="170"/>
      <c r="B24" s="171"/>
      <c r="C24" s="171"/>
      <c r="D24" s="170"/>
      <c r="E24" s="170"/>
    </row>
    <row r="25" spans="1:5" ht="27.75" customHeight="1">
      <c r="A25" s="170">
        <v>10</v>
      </c>
      <c r="B25" s="171" t="s">
        <v>363</v>
      </c>
      <c r="C25" s="171"/>
      <c r="D25" s="170"/>
      <c r="E25" s="170"/>
    </row>
    <row r="26" spans="1:5" ht="27.75" customHeight="1">
      <c r="A26" s="170"/>
      <c r="B26" s="171"/>
      <c r="C26" s="171"/>
      <c r="D26" s="170"/>
      <c r="E26" s="170"/>
    </row>
    <row r="27" spans="1:5" ht="27.75" customHeight="1">
      <c r="A27" s="170">
        <v>11</v>
      </c>
      <c r="B27" s="171" t="s">
        <v>397</v>
      </c>
      <c r="C27" s="171"/>
      <c r="D27" s="170"/>
      <c r="E27" s="170"/>
    </row>
    <row r="28" spans="1:5" ht="27.75" customHeight="1">
      <c r="A28" s="170"/>
      <c r="B28" s="171"/>
      <c r="C28" s="171"/>
      <c r="D28" s="170"/>
      <c r="E28" s="170"/>
    </row>
    <row r="29" spans="1:5" ht="26.25" customHeight="1">
      <c r="A29" s="66" t="s">
        <v>302</v>
      </c>
      <c r="B29" s="172"/>
      <c r="C29" s="173"/>
      <c r="D29" s="92"/>
      <c r="E29" s="92"/>
    </row>
  </sheetData>
  <mergeCells count="51">
    <mergeCell ref="B6:C6"/>
    <mergeCell ref="A1:B4"/>
    <mergeCell ref="C1:D2"/>
    <mergeCell ref="C3:D4"/>
    <mergeCell ref="E3:E4"/>
    <mergeCell ref="A5:E5"/>
    <mergeCell ref="B7:C8"/>
    <mergeCell ref="B9:C10"/>
    <mergeCell ref="B11:C12"/>
    <mergeCell ref="B13:C14"/>
    <mergeCell ref="A7:A8"/>
    <mergeCell ref="A9:A10"/>
    <mergeCell ref="A11:A12"/>
    <mergeCell ref="A13:A14"/>
    <mergeCell ref="E7:E8"/>
    <mergeCell ref="D9:D10"/>
    <mergeCell ref="E9:E10"/>
    <mergeCell ref="D11:D12"/>
    <mergeCell ref="E11:E12"/>
    <mergeCell ref="D7:D8"/>
    <mergeCell ref="A17:A18"/>
    <mergeCell ref="B17:C18"/>
    <mergeCell ref="D17:D18"/>
    <mergeCell ref="E17:E18"/>
    <mergeCell ref="D13:D14"/>
    <mergeCell ref="E13:E14"/>
    <mergeCell ref="A15:A16"/>
    <mergeCell ref="B15:C16"/>
    <mergeCell ref="D15:D16"/>
    <mergeCell ref="E15:E16"/>
    <mergeCell ref="A21:A22"/>
    <mergeCell ref="B21:C22"/>
    <mergeCell ref="D21:D22"/>
    <mergeCell ref="E21:E22"/>
    <mergeCell ref="A19:A20"/>
    <mergeCell ref="B19:C20"/>
    <mergeCell ref="D19:D20"/>
    <mergeCell ref="E19:E20"/>
    <mergeCell ref="A23:A24"/>
    <mergeCell ref="B23:C24"/>
    <mergeCell ref="D23:D24"/>
    <mergeCell ref="E23:E24"/>
    <mergeCell ref="B29:C29"/>
    <mergeCell ref="A25:A26"/>
    <mergeCell ref="B25:C26"/>
    <mergeCell ref="D25:D26"/>
    <mergeCell ref="E25:E26"/>
    <mergeCell ref="B27:C28"/>
    <mergeCell ref="A27:A28"/>
    <mergeCell ref="D27:D28"/>
    <mergeCell ref="E27:E2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A248"/>
  <sheetViews>
    <sheetView showGridLines="0" tabSelected="1" topLeftCell="AE9" zoomScale="55" zoomScaleNormal="55" workbookViewId="0">
      <selection activeCell="AW10" sqref="AW10:AW27"/>
    </sheetView>
  </sheetViews>
  <sheetFormatPr defaultColWidth="11.453125" defaultRowHeight="14.5"/>
  <cols>
    <col min="1" max="1" width="1" style="15" customWidth="1"/>
    <col min="2" max="2" width="4.1796875" style="15" bestFit="1" customWidth="1"/>
    <col min="3" max="3" width="18.1796875" style="15" customWidth="1"/>
    <col min="4" max="4" width="35.7265625" style="15" customWidth="1"/>
    <col min="5" max="5" width="38.1796875" style="15" customWidth="1"/>
    <col min="6" max="6" width="20.26953125" style="15" customWidth="1"/>
    <col min="7" max="7" width="52.54296875" style="15" customWidth="1"/>
    <col min="8" max="8" width="48.26953125" style="15" hidden="1" customWidth="1"/>
    <col min="9" max="9" width="14.1796875" style="15" customWidth="1"/>
    <col min="10" max="10" width="13.54296875" style="15" hidden="1" customWidth="1"/>
    <col min="11" max="11" width="11.81640625" style="15" hidden="1" customWidth="1"/>
    <col min="12" max="12" width="15.1796875" style="15" customWidth="1"/>
    <col min="13" max="13" width="14.54296875" style="15" hidden="1" customWidth="1"/>
    <col min="14" max="14" width="14.54296875" style="15" customWidth="1"/>
    <col min="15" max="15" width="61.26953125" style="15" customWidth="1"/>
    <col min="16" max="16" width="15.7265625" style="15" customWidth="1"/>
    <col min="17" max="17" width="11.453125" style="47" hidden="1" customWidth="1"/>
    <col min="18" max="18" width="16.1796875" style="15" customWidth="1"/>
    <col min="19" max="19" width="10.26953125" style="47" hidden="1" customWidth="1"/>
    <col min="20" max="20" width="14.54296875" style="15" customWidth="1"/>
    <col min="21" max="21" width="11.453125" style="47" hidden="1" customWidth="1"/>
    <col min="22" max="22" width="14.81640625" style="15" customWidth="1"/>
    <col min="23" max="23" width="10.453125" style="47" hidden="1" customWidth="1"/>
    <col min="24" max="24" width="14.453125" style="15" customWidth="1"/>
    <col min="25" max="25" width="11.453125" style="47" hidden="1" customWidth="1"/>
    <col min="26" max="26" width="19.81640625" style="15" customWidth="1"/>
    <col min="27" max="27" width="11.453125" style="47" hidden="1" customWidth="1"/>
    <col min="28" max="28" width="13.1796875" style="15" customWidth="1"/>
    <col min="29" max="29" width="11.453125" style="47" hidden="1" customWidth="1"/>
    <col min="30" max="30" width="11.453125" style="15" customWidth="1"/>
    <col min="31" max="31" width="63.26953125" style="15" customWidth="1"/>
    <col min="32" max="33" width="11.453125" style="15" customWidth="1"/>
    <col min="34" max="34" width="12.81640625" style="15" customWidth="1"/>
    <col min="35" max="36" width="12.81640625" style="15" hidden="1" customWidth="1"/>
    <col min="37" max="37" width="16.1796875" style="15" customWidth="1"/>
    <col min="38" max="38" width="14.26953125" style="15" customWidth="1"/>
    <col min="39" max="39" width="13.453125" style="15" customWidth="1"/>
    <col min="40" max="40" width="9.7265625" style="15" hidden="1" customWidth="1"/>
    <col min="41" max="41" width="11.1796875" style="15" hidden="1" customWidth="1"/>
    <col min="42" max="42" width="15.453125" style="15" customWidth="1"/>
    <col min="43" max="43" width="10.54296875" style="15" hidden="1" customWidth="1"/>
    <col min="44" max="44" width="12.1796875" style="15" hidden="1" customWidth="1"/>
    <col min="45" max="45" width="15.453125" style="15" customWidth="1"/>
    <col min="46" max="46" width="19.453125" style="15" hidden="1" customWidth="1"/>
    <col min="47" max="47" width="16.81640625" style="15" customWidth="1"/>
    <col min="48" max="48" width="145.1796875" style="15" customWidth="1"/>
    <col min="49" max="49" width="21.453125" style="15" customWidth="1"/>
    <col min="50" max="50" width="31" style="15" customWidth="1"/>
    <col min="51" max="51" width="54.26953125" style="15" customWidth="1"/>
    <col min="52" max="52" width="17" style="15" customWidth="1"/>
    <col min="53" max="16384" width="11.453125" style="15"/>
  </cols>
  <sheetData>
    <row r="1" spans="2:53" ht="2.25" customHeight="1"/>
    <row r="2" spans="2:53">
      <c r="B2" s="133"/>
      <c r="C2" s="133"/>
      <c r="D2" s="133"/>
      <c r="E2" s="134" t="s">
        <v>149</v>
      </c>
      <c r="F2" s="135"/>
      <c r="G2" s="135"/>
      <c r="H2" s="16" t="s">
        <v>150</v>
      </c>
    </row>
    <row r="3" spans="2:53">
      <c r="B3" s="133"/>
      <c r="C3" s="133"/>
      <c r="D3" s="133"/>
      <c r="E3" s="136"/>
      <c r="F3" s="137"/>
      <c r="G3" s="137"/>
      <c r="H3" s="16" t="s">
        <v>300</v>
      </c>
    </row>
    <row r="4" spans="2:53">
      <c r="B4" s="133"/>
      <c r="C4" s="133"/>
      <c r="D4" s="133"/>
      <c r="E4" s="134" t="s">
        <v>93</v>
      </c>
      <c r="F4" s="135"/>
      <c r="G4" s="135"/>
      <c r="H4" s="138" t="s">
        <v>299</v>
      </c>
    </row>
    <row r="5" spans="2:53">
      <c r="B5" s="133"/>
      <c r="C5" s="133"/>
      <c r="D5" s="133"/>
      <c r="E5" s="136"/>
      <c r="F5" s="137"/>
      <c r="G5" s="137"/>
      <c r="H5" s="138"/>
    </row>
    <row r="7" spans="2:53" ht="15" customHeight="1">
      <c r="B7" s="199" t="s">
        <v>152</v>
      </c>
      <c r="C7" s="199" t="s">
        <v>143</v>
      </c>
      <c r="D7" s="199" t="s">
        <v>4</v>
      </c>
      <c r="E7" s="199" t="s">
        <v>146</v>
      </c>
      <c r="F7" s="199" t="s">
        <v>211</v>
      </c>
      <c r="G7" s="199" t="s">
        <v>144</v>
      </c>
      <c r="H7" s="199" t="s">
        <v>145</v>
      </c>
      <c r="I7" s="199" t="s">
        <v>137</v>
      </c>
      <c r="J7" s="199"/>
      <c r="K7" s="199"/>
      <c r="L7" s="199"/>
      <c r="M7" s="199"/>
      <c r="N7" s="199"/>
      <c r="O7" s="199" t="s">
        <v>201</v>
      </c>
      <c r="P7" s="200" t="s">
        <v>261</v>
      </c>
      <c r="Q7" s="197"/>
      <c r="R7" s="200" t="s">
        <v>262</v>
      </c>
      <c r="S7" s="197"/>
      <c r="T7" s="200" t="s">
        <v>263</v>
      </c>
      <c r="U7" s="197"/>
      <c r="V7" s="200" t="s">
        <v>264</v>
      </c>
      <c r="W7" s="197"/>
      <c r="X7" s="200" t="s">
        <v>265</v>
      </c>
      <c r="Y7" s="197"/>
      <c r="Z7" s="200" t="s">
        <v>266</v>
      </c>
      <c r="AA7" s="197"/>
      <c r="AB7" s="200" t="s">
        <v>267</v>
      </c>
      <c r="AC7" s="197"/>
      <c r="AD7" s="199" t="s">
        <v>98</v>
      </c>
      <c r="AE7" s="199" t="s">
        <v>202</v>
      </c>
      <c r="AF7" s="199" t="s">
        <v>192</v>
      </c>
      <c r="AG7" s="199" t="s">
        <v>193</v>
      </c>
      <c r="AH7" s="199" t="s">
        <v>196</v>
      </c>
      <c r="AI7" s="230" t="s">
        <v>161</v>
      </c>
      <c r="AJ7" s="231"/>
      <c r="AK7" s="199" t="s">
        <v>197</v>
      </c>
      <c r="AL7" s="199" t="s">
        <v>256</v>
      </c>
      <c r="AM7" s="199" t="s">
        <v>260</v>
      </c>
      <c r="AN7" s="202" t="s">
        <v>138</v>
      </c>
      <c r="AO7" s="203"/>
      <c r="AP7" s="203"/>
      <c r="AQ7" s="203"/>
      <c r="AR7" s="203"/>
      <c r="AS7" s="203"/>
      <c r="AT7" s="203"/>
      <c r="AU7" s="204"/>
      <c r="AV7" s="242" t="s">
        <v>198</v>
      </c>
      <c r="AW7" s="243"/>
      <c r="AX7" s="243"/>
      <c r="AY7" s="243"/>
      <c r="AZ7" s="243"/>
    </row>
    <row r="8" spans="2:53" ht="15" customHeight="1">
      <c r="B8" s="199"/>
      <c r="C8" s="199"/>
      <c r="D8" s="199"/>
      <c r="E8" s="199"/>
      <c r="F8" s="199"/>
      <c r="G8" s="199"/>
      <c r="H8" s="199"/>
      <c r="I8" s="200" t="s">
        <v>0</v>
      </c>
      <c r="J8" s="38"/>
      <c r="K8" s="38"/>
      <c r="L8" s="200" t="s">
        <v>1</v>
      </c>
      <c r="M8" s="38"/>
      <c r="N8" s="200" t="s">
        <v>139</v>
      </c>
      <c r="O8" s="199"/>
      <c r="P8" s="201"/>
      <c r="Q8" s="198"/>
      <c r="R8" s="201"/>
      <c r="S8" s="198"/>
      <c r="T8" s="201"/>
      <c r="U8" s="198"/>
      <c r="V8" s="201"/>
      <c r="W8" s="198"/>
      <c r="X8" s="201"/>
      <c r="Y8" s="198"/>
      <c r="Z8" s="201"/>
      <c r="AA8" s="198"/>
      <c r="AB8" s="201"/>
      <c r="AC8" s="198"/>
      <c r="AD8" s="199"/>
      <c r="AE8" s="199"/>
      <c r="AF8" s="199"/>
      <c r="AG8" s="199"/>
      <c r="AH8" s="199"/>
      <c r="AI8" s="232"/>
      <c r="AJ8" s="233"/>
      <c r="AK8" s="199"/>
      <c r="AL8" s="199"/>
      <c r="AM8" s="199"/>
      <c r="AN8" s="205"/>
      <c r="AO8" s="206"/>
      <c r="AP8" s="206"/>
      <c r="AQ8" s="206"/>
      <c r="AR8" s="206"/>
      <c r="AS8" s="206"/>
      <c r="AT8" s="206"/>
      <c r="AU8" s="207"/>
      <c r="AV8" s="205"/>
      <c r="AW8" s="206"/>
      <c r="AX8" s="206"/>
      <c r="AY8" s="206"/>
      <c r="AZ8" s="206"/>
    </row>
    <row r="9" spans="2:53" ht="163.5" customHeight="1" thickBot="1">
      <c r="B9" s="200"/>
      <c r="C9" s="200"/>
      <c r="D9" s="200"/>
      <c r="E9" s="200"/>
      <c r="F9" s="200"/>
      <c r="G9" s="200"/>
      <c r="H9" s="200"/>
      <c r="I9" s="208"/>
      <c r="J9" s="37" t="s">
        <v>0</v>
      </c>
      <c r="K9" s="37" t="s">
        <v>130</v>
      </c>
      <c r="L9" s="208"/>
      <c r="M9" s="37" t="s">
        <v>83</v>
      </c>
      <c r="N9" s="208"/>
      <c r="O9" s="200"/>
      <c r="P9" s="201"/>
      <c r="Q9" s="198"/>
      <c r="R9" s="201"/>
      <c r="S9" s="198"/>
      <c r="T9" s="201"/>
      <c r="U9" s="198"/>
      <c r="V9" s="201"/>
      <c r="W9" s="198"/>
      <c r="X9" s="201"/>
      <c r="Y9" s="198"/>
      <c r="Z9" s="201"/>
      <c r="AA9" s="198"/>
      <c r="AB9" s="201"/>
      <c r="AC9" s="198"/>
      <c r="AD9" s="200"/>
      <c r="AE9" s="200"/>
      <c r="AF9" s="200"/>
      <c r="AG9" s="200"/>
      <c r="AH9" s="200"/>
      <c r="AI9" s="232"/>
      <c r="AJ9" s="233"/>
      <c r="AK9" s="200"/>
      <c r="AL9" s="200"/>
      <c r="AM9" s="200"/>
      <c r="AN9" s="230" t="s">
        <v>0</v>
      </c>
      <c r="AO9" s="231"/>
      <c r="AP9" s="39" t="s">
        <v>0</v>
      </c>
      <c r="AQ9" s="239" t="s">
        <v>1</v>
      </c>
      <c r="AR9" s="240"/>
      <c r="AS9" s="39" t="s">
        <v>1</v>
      </c>
      <c r="AT9" s="37" t="s">
        <v>2</v>
      </c>
      <c r="AU9" s="39" t="s">
        <v>139</v>
      </c>
      <c r="AV9" s="39" t="s">
        <v>199</v>
      </c>
      <c r="AW9" s="39" t="s">
        <v>147</v>
      </c>
      <c r="AX9" s="39" t="s">
        <v>148</v>
      </c>
      <c r="AY9" s="39" t="s">
        <v>200</v>
      </c>
      <c r="AZ9" s="54" t="s">
        <v>270</v>
      </c>
    </row>
    <row r="10" spans="2:53" ht="78" customHeight="1" thickBot="1">
      <c r="B10" s="212">
        <v>1</v>
      </c>
      <c r="C10" s="215" t="s">
        <v>369</v>
      </c>
      <c r="D10" s="215" t="str">
        <f>+Causas!D7</f>
        <v>Pérdida de confianza en las evaluaciones que entrega el proceso</v>
      </c>
      <c r="E10" s="215" t="s">
        <v>372</v>
      </c>
      <c r="F10" s="244" t="s">
        <v>12</v>
      </c>
      <c r="G10" s="36" t="str">
        <f>+Causas!B7</f>
        <v>Incumplimiento de las tareas asignadas</v>
      </c>
      <c r="H10" s="209" t="s">
        <v>370</v>
      </c>
      <c r="I10" s="251" t="str">
        <f>'Calificación probabilidad'!E13</f>
        <v>4-Probable</v>
      </c>
      <c r="J10" s="183" t="str">
        <f>MID(I10,1,1)</f>
        <v>4</v>
      </c>
      <c r="K10" s="218">
        <f>VALUE(IF(L10="Catastrofico",5,IF(L10="Mayor",4,IF(L10="Moderado",3,IF(L10="Menor",2,IF(L10="Insignificante",1,0))))))</f>
        <v>3</v>
      </c>
      <c r="L10" s="218" t="s">
        <v>38</v>
      </c>
      <c r="M10" s="180">
        <f>VALUE(CONCATENATE(J10,K10))</f>
        <v>43</v>
      </c>
      <c r="N10" s="195" t="str">
        <f>VLOOKUP(M10,Hoja2!$D$25:$E$49,2,0)</f>
        <v>12-Alta</v>
      </c>
      <c r="O10" s="36" t="s">
        <v>386</v>
      </c>
      <c r="P10" s="100" t="s">
        <v>177</v>
      </c>
      <c r="Q10" s="116">
        <f>IF(P10="asignado",15,0)</f>
        <v>15</v>
      </c>
      <c r="R10" s="100" t="s">
        <v>179</v>
      </c>
      <c r="S10" s="116">
        <f>IF(R10="adecuado",15,0)</f>
        <v>15</v>
      </c>
      <c r="T10" s="100" t="s">
        <v>181</v>
      </c>
      <c r="U10" s="116">
        <f>IF(T10="oportuna",15,0)</f>
        <v>15</v>
      </c>
      <c r="V10" s="100" t="s">
        <v>183</v>
      </c>
      <c r="W10" s="116">
        <f>IF(V10="prevenir",15,IF(V10="detectar",10,0))</f>
        <v>15</v>
      </c>
      <c r="X10" s="100" t="s">
        <v>186</v>
      </c>
      <c r="Y10" s="116">
        <f>IF(X10="confiable",15,0)</f>
        <v>15</v>
      </c>
      <c r="Z10" s="36" t="s">
        <v>188</v>
      </c>
      <c r="AA10" s="116">
        <f>IF(Z10="Se investigan y resuelven oportunamente ",15,0)</f>
        <v>15</v>
      </c>
      <c r="AB10" s="100" t="s">
        <v>189</v>
      </c>
      <c r="AC10" s="116">
        <f>IF(AB10="completa",10,IF(AB10="incompleta",5,0))</f>
        <v>10</v>
      </c>
      <c r="AD10" s="116">
        <f t="shared" ref="AD10:AD51" si="0">Q10+S10+U10+W10+Y10+AA10+AC10</f>
        <v>100</v>
      </c>
      <c r="AE10" s="105" t="s">
        <v>398</v>
      </c>
      <c r="AF10" s="116" t="str">
        <f>IF(AD10&lt;=85,"Débil",IF(AND(AD10&gt;=86,AD10&lt;=95),"Moderado",IF(AD10&gt;95,"Fuerte")))</f>
        <v>Fuerte</v>
      </c>
      <c r="AG10" s="100" t="s">
        <v>194</v>
      </c>
      <c r="AH10" s="116" t="str">
        <f>IF(AND(AF10="Fuerte",AG10="Fuerte"),"Fuerte",IF(AND(AF10="Fuerte",AG10="Moderado"),"Moderado",IF(AND(AF10="Fuerte",AG10="Débil"),"Débil",IF(AND(AF10="Moderado",AG10="Fuerte"),"Moderado",IF(AND(AF10="Moderado",AG10="Moderado"),"Moderado",IF(AND(AF10="Moderado",AG10="Débil"),"Débil",IF(AND(AF10="Débil",AG10="Fuerte"),"Débil",IF(AND(AF10="Débil",AG10="Moderado"),"Débil",IF(AND(AF10="Débil",AG10="Débil"),"Débil",)))))))))</f>
        <v>Fuerte</v>
      </c>
      <c r="AI10" s="35">
        <f>IF(AH10="Débil",0,IF(AH10="Moderado",75,IF(AH10="Fuerte",100,)))</f>
        <v>100</v>
      </c>
      <c r="AJ10" s="195">
        <f>AVERAGE(AI10:AI13)</f>
        <v>43.75</v>
      </c>
      <c r="AK10" s="195" t="str">
        <f>IF(AJ10&lt;50,"Débil",IF(AND(AJ10&gt;=50,AJ10&lt;99),"Moderado",IF(AJ10=100,"Fuerte",)))</f>
        <v>Débil</v>
      </c>
      <c r="AL10" s="218" t="s">
        <v>257</v>
      </c>
      <c r="AM10" s="218" t="s">
        <v>258</v>
      </c>
      <c r="AN10" s="195">
        <f>VALUE(IF(AND(AK10="Fuerte",AL10="Directamente"),J10-2,IF(AND(AK10="Fuerte",AL10="No disminuye"),J10,IF(AND(AK10="Moderado",AL10="directamente"),J10-1,IF(AND(AK10="Moderado",AL10="no disminuye"),J10,J10)))))</f>
        <v>4</v>
      </c>
      <c r="AO10" s="195">
        <f>IF(AN10&lt;1,Hoja2!H3,AN10)</f>
        <v>4</v>
      </c>
      <c r="AP10" s="195" t="str">
        <f>IF(AO10=1,Hoja2!$H$3,IF(AO10=2,Hoja2!$H$4,IF(AO10=3,Hoja2!$H$5,IF(AO10=4,Hoja2!$H$6,IF(AO10=5,Hoja2!$H$7,0)))))</f>
        <v>4-Probable</v>
      </c>
      <c r="AQ10" s="195">
        <f>VALUE(IF(AND(AK10="Fuerte",AM10="Directamente"),K10-2,IF(AND(AK10="Fuerte",AM10="indirectamente"),K10-1,IF(AND(AK10="Fuerte",AM10="No disminuye"),K10,IF(AND(AK10="Moderado",AM10="directamente"),K10-1,IF(AND(AK10="Moderado",AM10="indirectamente"),K10,IF(AND(AK10="Moderado",AM10="no disminuye"),K10,K10)))))))</f>
        <v>3</v>
      </c>
      <c r="AR10" s="195">
        <f>IF(AQ10&lt;1,Hoja2!N3,AQ10)</f>
        <v>3</v>
      </c>
      <c r="AS10" s="195" t="str">
        <f>IF(AR10=1,Hoja2!$N$3,IF(AR10=2,Hoja2!$N$4,IF(AR10=3,Hoja2!$N$5,IF(AR10=4,Hoja2!$N$6,IF(AR10=5,Hoja2!$N$7,0)))))</f>
        <v>3-Moderado</v>
      </c>
      <c r="AT10" s="195">
        <f>VALUE(CONCATENATE(AO10,AR10))</f>
        <v>43</v>
      </c>
      <c r="AU10" s="195" t="str">
        <f>VLOOKUP(AT10,Hoja2!$D$25:$E$49,2,0)</f>
        <v>12-Alta</v>
      </c>
      <c r="AV10" s="247" t="s">
        <v>462</v>
      </c>
      <c r="AW10" s="248" t="s">
        <v>446</v>
      </c>
      <c r="AX10" s="248" t="s">
        <v>447</v>
      </c>
      <c r="AY10" s="249" t="s">
        <v>448</v>
      </c>
      <c r="AZ10" s="250" t="s">
        <v>449</v>
      </c>
      <c r="BA10" s="15" t="s">
        <v>133</v>
      </c>
    </row>
    <row r="11" spans="2:53" ht="58.5" customHeight="1" thickBot="1">
      <c r="B11" s="213"/>
      <c r="C11" s="216"/>
      <c r="D11" s="216"/>
      <c r="E11" s="216"/>
      <c r="F11" s="245"/>
      <c r="G11" s="96"/>
      <c r="H11" s="210"/>
      <c r="I11" s="252"/>
      <c r="J11" s="211"/>
      <c r="K11" s="219"/>
      <c r="L11" s="219"/>
      <c r="M11" s="221"/>
      <c r="N11" s="196"/>
      <c r="O11" s="96" t="s">
        <v>389</v>
      </c>
      <c r="P11" s="102" t="s">
        <v>177</v>
      </c>
      <c r="Q11" s="117">
        <f t="shared" ref="Q11" si="1">IF(P11="asignado",15,0)</f>
        <v>15</v>
      </c>
      <c r="R11" s="102" t="s">
        <v>179</v>
      </c>
      <c r="S11" s="117">
        <f t="shared" ref="S11" si="2">IF(R11="adecuado",15,0)</f>
        <v>15</v>
      </c>
      <c r="T11" s="102" t="s">
        <v>181</v>
      </c>
      <c r="U11" s="117">
        <f t="shared" ref="U11" si="3">IF(T11="oportuna",15,0)</f>
        <v>15</v>
      </c>
      <c r="V11" s="102" t="s">
        <v>185</v>
      </c>
      <c r="W11" s="117">
        <f t="shared" ref="W11" si="4">IF(V11="prevenir",15,IF(V11="detectar",10,0))</f>
        <v>0</v>
      </c>
      <c r="X11" s="102" t="s">
        <v>186</v>
      </c>
      <c r="Y11" s="117">
        <f t="shared" ref="Y11" si="5">IF(X11="confiable",15,0)</f>
        <v>15</v>
      </c>
      <c r="Z11" s="17" t="s">
        <v>269</v>
      </c>
      <c r="AA11" s="117">
        <f t="shared" ref="AA11" si="6">IF(Z11="Se investigan y resuelven oportunamente ",15,0)</f>
        <v>0</v>
      </c>
      <c r="AB11" s="102" t="s">
        <v>189</v>
      </c>
      <c r="AC11" s="117">
        <f t="shared" ref="AC11" si="7">IF(AB11="completa",10,IF(AB11="incompleta",5,0))</f>
        <v>10</v>
      </c>
      <c r="AD11" s="117">
        <f t="shared" ref="AD11" si="8">Q11+S11+U11+W11+Y11+AA11+AC11</f>
        <v>70</v>
      </c>
      <c r="AE11" s="103" t="s">
        <v>399</v>
      </c>
      <c r="AF11" s="117" t="str">
        <f t="shared" ref="AF11" si="9">IF(AD11&lt;=85,"Débil",IF(AND(AD11&gt;=86,AD11&lt;=95),"Moderado",IF(AD11&gt;95,"Fuerte")))</f>
        <v>Débil</v>
      </c>
      <c r="AG11" s="102" t="s">
        <v>38</v>
      </c>
      <c r="AH11" s="117" t="str">
        <f t="shared" ref="AH11" si="10">IF(AND(AF11="Fuerte",AG11="Fuerte"),"Fuerte",IF(AND(AF11="Fuerte",AG11="Moderado"),"Moderado",IF(AND(AF11="Fuerte",AG11="Débil"),"Débil",IF(AND(AF11="Moderado",AG11="Fuerte"),"Moderado",IF(AND(AF11="Moderado",AG11="Moderado"),"Moderado",IF(AND(AF11="Moderado",AG11="Débil"),"Débil",IF(AND(AF11="Débil",AG11="Fuerte"),"Débil",IF(AND(AF11="Débil",AG11="Moderado"),"Débil",IF(AND(AF11="Débil",AG11="Débil"),"Débil",)))))))))</f>
        <v>Débil</v>
      </c>
      <c r="AI11" s="48">
        <f t="shared" ref="AI11" si="11">IF(AH11="Débil",0,IF(AH11="Moderado",75,IF(AH11="Fuerte",100,)))</f>
        <v>0</v>
      </c>
      <c r="AJ11" s="196"/>
      <c r="AK11" s="196"/>
      <c r="AL11" s="219"/>
      <c r="AM11" s="219"/>
      <c r="AN11" s="196"/>
      <c r="AO11" s="196"/>
      <c r="AP11" s="196"/>
      <c r="AQ11" s="196"/>
      <c r="AR11" s="196"/>
      <c r="AS11" s="196"/>
      <c r="AT11" s="196"/>
      <c r="AU11" s="196"/>
      <c r="AV11" s="247"/>
      <c r="AW11" s="248"/>
      <c r="AX11" s="248"/>
      <c r="AY11" s="248"/>
      <c r="AZ11" s="250"/>
    </row>
    <row r="12" spans="2:53" ht="58.5" customHeight="1" thickBot="1">
      <c r="B12" s="213"/>
      <c r="C12" s="216"/>
      <c r="D12" s="216"/>
      <c r="E12" s="216"/>
      <c r="F12" s="245"/>
      <c r="G12" s="17" t="str">
        <f>+Causas!B9</f>
        <v>Generación de Informes inadecuados o erróneos</v>
      </c>
      <c r="H12" s="193"/>
      <c r="I12" s="252"/>
      <c r="J12" s="184"/>
      <c r="K12" s="219"/>
      <c r="L12" s="219"/>
      <c r="M12" s="181"/>
      <c r="N12" s="196"/>
      <c r="O12" s="17" t="s">
        <v>387</v>
      </c>
      <c r="P12" s="102" t="s">
        <v>177</v>
      </c>
      <c r="Q12" s="117">
        <f t="shared" ref="Q12:Q53" si="12">IF(P12="asignado",15,0)</f>
        <v>15</v>
      </c>
      <c r="R12" s="102" t="s">
        <v>179</v>
      </c>
      <c r="S12" s="117">
        <f t="shared" ref="S12:S53" si="13">IF(R12="adecuado",15,0)</f>
        <v>15</v>
      </c>
      <c r="T12" s="102" t="s">
        <v>181</v>
      </c>
      <c r="U12" s="117">
        <f t="shared" ref="U12:U53" si="14">IF(T12="oportuna",15,0)</f>
        <v>15</v>
      </c>
      <c r="V12" s="102" t="s">
        <v>183</v>
      </c>
      <c r="W12" s="117">
        <f t="shared" ref="W12:W53" si="15">IF(V12="prevenir",15,IF(V12="detectar",10,0))</f>
        <v>15</v>
      </c>
      <c r="X12" s="102" t="s">
        <v>186</v>
      </c>
      <c r="Y12" s="117">
        <f t="shared" ref="Y12:Y53" si="16">IF(X12="confiable",15,0)</f>
        <v>15</v>
      </c>
      <c r="Z12" s="17" t="s">
        <v>188</v>
      </c>
      <c r="AA12" s="117">
        <f t="shared" ref="AA12:AA53" si="17">IF(Z12="Se investigan y resuelven oportunamente ",15,0)</f>
        <v>15</v>
      </c>
      <c r="AB12" s="102" t="s">
        <v>189</v>
      </c>
      <c r="AC12" s="117">
        <f t="shared" ref="AC12:AC53" si="18">IF(AB12="completa",10,IF(AB12="incompleta",5,0))</f>
        <v>10</v>
      </c>
      <c r="AD12" s="117">
        <f t="shared" si="0"/>
        <v>100</v>
      </c>
      <c r="AE12" s="104" t="s">
        <v>400</v>
      </c>
      <c r="AF12" s="117" t="str">
        <f t="shared" ref="AF12:AF53" si="19">IF(AD12&lt;=85,"Débil",IF(AND(AD12&gt;=86,AD12&lt;=95),"Moderado",IF(AD12&gt;95,"Fuerte")))</f>
        <v>Fuerte</v>
      </c>
      <c r="AG12" s="102" t="s">
        <v>38</v>
      </c>
      <c r="AH12" s="117" t="str">
        <f t="shared" ref="AH12:AH53" si="20">IF(AND(AF12="Fuerte",AG12="Fuerte"),"Fuerte",IF(AND(AF12="Fuerte",AG12="Moderado"),"Moderado",IF(AND(AF12="Fuerte",AG12="Débil"),"Débil",IF(AND(AF12="Moderado",AG12="Fuerte"),"Moderado",IF(AND(AF12="Moderado",AG12="Moderado"),"Moderado",IF(AND(AF12="Moderado",AG12="Débil"),"Débil",IF(AND(AF12="Débil",AG12="Fuerte"),"Débil",IF(AND(AF12="Débil",AG12="Moderado"),"Débil",IF(AND(AF12="Débil",AG12="Débil"),"Débil",)))))))))</f>
        <v>Moderado</v>
      </c>
      <c r="AI12" s="48">
        <f t="shared" ref="AI12:AI53" si="21">IF(AH12="Débil",0,IF(AH12="Moderado",75,IF(AH12="Fuerte",100,)))</f>
        <v>75</v>
      </c>
      <c r="AJ12" s="196"/>
      <c r="AK12" s="196"/>
      <c r="AL12" s="219"/>
      <c r="AM12" s="219"/>
      <c r="AN12" s="196"/>
      <c r="AO12" s="196"/>
      <c r="AP12" s="196"/>
      <c r="AQ12" s="196"/>
      <c r="AR12" s="196"/>
      <c r="AS12" s="196"/>
      <c r="AT12" s="196"/>
      <c r="AU12" s="196"/>
      <c r="AV12" s="247"/>
      <c r="AW12" s="248"/>
      <c r="AX12" s="248"/>
      <c r="AY12" s="248"/>
      <c r="AZ12" s="250"/>
    </row>
    <row r="13" spans="2:53" ht="58.5" customHeight="1" thickBot="1">
      <c r="B13" s="213"/>
      <c r="C13" s="216"/>
      <c r="D13" s="216"/>
      <c r="E13" s="216"/>
      <c r="F13" s="245"/>
      <c r="G13" s="17" t="str">
        <f>+Causas!B11</f>
        <v>Realización de analisis en los informes  que no tengan o no se ajustan a los criterios de evaluación</v>
      </c>
      <c r="H13" s="193"/>
      <c r="I13" s="252"/>
      <c r="J13" s="184"/>
      <c r="K13" s="219"/>
      <c r="L13" s="219"/>
      <c r="M13" s="181"/>
      <c r="N13" s="196"/>
      <c r="O13" s="17" t="s">
        <v>388</v>
      </c>
      <c r="P13" s="102" t="s">
        <v>177</v>
      </c>
      <c r="Q13" s="117">
        <f t="shared" si="12"/>
        <v>15</v>
      </c>
      <c r="R13" s="102" t="s">
        <v>179</v>
      </c>
      <c r="S13" s="117">
        <f t="shared" si="13"/>
        <v>15</v>
      </c>
      <c r="T13" s="102" t="s">
        <v>181</v>
      </c>
      <c r="U13" s="117">
        <f t="shared" si="14"/>
        <v>15</v>
      </c>
      <c r="V13" s="102" t="s">
        <v>185</v>
      </c>
      <c r="W13" s="117">
        <f t="shared" si="15"/>
        <v>0</v>
      </c>
      <c r="X13" s="102" t="s">
        <v>186</v>
      </c>
      <c r="Y13" s="117">
        <f t="shared" si="16"/>
        <v>15</v>
      </c>
      <c r="Z13" s="17" t="s">
        <v>269</v>
      </c>
      <c r="AA13" s="117">
        <f t="shared" si="17"/>
        <v>0</v>
      </c>
      <c r="AB13" s="102" t="s">
        <v>189</v>
      </c>
      <c r="AC13" s="117">
        <f t="shared" si="18"/>
        <v>10</v>
      </c>
      <c r="AD13" s="117">
        <f t="shared" si="0"/>
        <v>70</v>
      </c>
      <c r="AE13" s="104" t="s">
        <v>401</v>
      </c>
      <c r="AF13" s="117" t="str">
        <f t="shared" si="19"/>
        <v>Débil</v>
      </c>
      <c r="AG13" s="102" t="s">
        <v>38</v>
      </c>
      <c r="AH13" s="117" t="str">
        <f t="shared" si="20"/>
        <v>Débil</v>
      </c>
      <c r="AI13" s="48">
        <f t="shared" si="21"/>
        <v>0</v>
      </c>
      <c r="AJ13" s="196"/>
      <c r="AK13" s="196"/>
      <c r="AL13" s="219"/>
      <c r="AM13" s="219"/>
      <c r="AN13" s="196"/>
      <c r="AO13" s="196"/>
      <c r="AP13" s="196"/>
      <c r="AQ13" s="196"/>
      <c r="AR13" s="196"/>
      <c r="AS13" s="196"/>
      <c r="AT13" s="196"/>
      <c r="AU13" s="196"/>
      <c r="AV13" s="247"/>
      <c r="AW13" s="248"/>
      <c r="AX13" s="248"/>
      <c r="AY13" s="248"/>
      <c r="AZ13" s="250"/>
    </row>
    <row r="14" spans="2:53" ht="58.5" customHeight="1" thickBot="1">
      <c r="B14" s="213"/>
      <c r="C14" s="216"/>
      <c r="D14" s="216"/>
      <c r="E14" s="216"/>
      <c r="F14" s="245"/>
      <c r="G14" s="96"/>
      <c r="H14" s="97"/>
      <c r="I14" s="252"/>
      <c r="J14" s="98"/>
      <c r="K14" s="94"/>
      <c r="L14" s="219"/>
      <c r="M14" s="99"/>
      <c r="N14" s="196"/>
      <c r="O14" s="96" t="s">
        <v>390</v>
      </c>
      <c r="P14" s="102" t="s">
        <v>177</v>
      </c>
      <c r="Q14" s="117">
        <f t="shared" ref="Q14:Q15" si="22">IF(P14="asignado",15,0)</f>
        <v>15</v>
      </c>
      <c r="R14" s="102" t="s">
        <v>179</v>
      </c>
      <c r="S14" s="117">
        <f t="shared" ref="S14:S15" si="23">IF(R14="adecuado",15,0)</f>
        <v>15</v>
      </c>
      <c r="T14" s="102" t="s">
        <v>181</v>
      </c>
      <c r="U14" s="117">
        <f t="shared" ref="U14:U15" si="24">IF(T14="oportuna",15,0)</f>
        <v>15</v>
      </c>
      <c r="V14" s="102" t="s">
        <v>185</v>
      </c>
      <c r="W14" s="117">
        <f t="shared" ref="W14:W15" si="25">IF(V14="prevenir",15,IF(V14="detectar",10,0))</f>
        <v>0</v>
      </c>
      <c r="X14" s="102" t="s">
        <v>186</v>
      </c>
      <c r="Y14" s="117">
        <f t="shared" ref="Y14:Y15" si="26">IF(X14="confiable",15,0)</f>
        <v>15</v>
      </c>
      <c r="Z14" s="17" t="s">
        <v>269</v>
      </c>
      <c r="AA14" s="117">
        <f t="shared" ref="AA14:AA15" si="27">IF(Z14="Se investigan y resuelven oportunamente ",15,0)</f>
        <v>0</v>
      </c>
      <c r="AB14" s="102" t="s">
        <v>189</v>
      </c>
      <c r="AC14" s="117">
        <f t="shared" ref="AC14:AC15" si="28">IF(AB14="completa",10,IF(AB14="incompleta",5,0))</f>
        <v>10</v>
      </c>
      <c r="AD14" s="117">
        <f t="shared" ref="AD14:AD15" si="29">Q14+S14+U14+W14+Y14+AA14+AC14</f>
        <v>70</v>
      </c>
      <c r="AE14" s="103" t="s">
        <v>402</v>
      </c>
      <c r="AF14" s="117" t="str">
        <f t="shared" ref="AF14:AF15" si="30">IF(AD14&lt;=85,"Débil",IF(AND(AD14&gt;=86,AD14&lt;=95),"Moderado",IF(AD14&gt;95,"Fuerte")))</f>
        <v>Débil</v>
      </c>
      <c r="AG14" s="102" t="s">
        <v>194</v>
      </c>
      <c r="AH14" s="117" t="str">
        <f t="shared" ref="AH14:AH15" si="31">IF(AND(AF14="Fuerte",AG14="Fuerte"),"Fuerte",IF(AND(AF14="Fuerte",AG14="Moderado"),"Moderado",IF(AND(AF14="Fuerte",AG14="Débil"),"Débil",IF(AND(AF14="Moderado",AG14="Fuerte"),"Moderado",IF(AND(AF14="Moderado",AG14="Moderado"),"Moderado",IF(AND(AF14="Moderado",AG14="Débil"),"Débil",IF(AND(AF14="Débil",AG14="Fuerte"),"Débil",IF(AND(AF14="Débil",AG14="Moderado"),"Débil",IF(AND(AF14="Débil",AG14="Débil"),"Débil",)))))))))</f>
        <v>Débil</v>
      </c>
      <c r="AI14" s="48">
        <f t="shared" ref="AI14:AI15" si="32">IF(AH14="Débil",0,IF(AH14="Moderado",75,IF(AH14="Fuerte",100,)))</f>
        <v>0</v>
      </c>
      <c r="AJ14" s="196"/>
      <c r="AK14" s="196"/>
      <c r="AL14" s="219"/>
      <c r="AM14" s="219"/>
      <c r="AN14" s="196"/>
      <c r="AO14" s="196"/>
      <c r="AP14" s="196"/>
      <c r="AQ14" s="196"/>
      <c r="AR14" s="196"/>
      <c r="AS14" s="196"/>
      <c r="AT14" s="196"/>
      <c r="AU14" s="196"/>
      <c r="AV14" s="247"/>
      <c r="AW14" s="248"/>
      <c r="AX14" s="248"/>
      <c r="AY14" s="248"/>
      <c r="AZ14" s="250"/>
    </row>
    <row r="15" spans="2:53" ht="58.5" customHeight="1" thickBot="1">
      <c r="B15" s="214"/>
      <c r="C15" s="217"/>
      <c r="D15" s="217"/>
      <c r="E15" s="217"/>
      <c r="F15" s="246"/>
      <c r="G15" s="96"/>
      <c r="H15" s="97"/>
      <c r="I15" s="253"/>
      <c r="J15" s="98"/>
      <c r="K15" s="94"/>
      <c r="L15" s="220"/>
      <c r="M15" s="99"/>
      <c r="N15" s="238"/>
      <c r="O15" s="96" t="s">
        <v>391</v>
      </c>
      <c r="P15" s="102" t="s">
        <v>177</v>
      </c>
      <c r="Q15" s="117">
        <f t="shared" si="22"/>
        <v>15</v>
      </c>
      <c r="R15" s="102" t="s">
        <v>179</v>
      </c>
      <c r="S15" s="117">
        <f t="shared" si="23"/>
        <v>15</v>
      </c>
      <c r="T15" s="102" t="s">
        <v>181</v>
      </c>
      <c r="U15" s="117">
        <f t="shared" si="24"/>
        <v>15</v>
      </c>
      <c r="V15" s="102" t="s">
        <v>183</v>
      </c>
      <c r="W15" s="117">
        <f t="shared" si="25"/>
        <v>15</v>
      </c>
      <c r="X15" s="102" t="s">
        <v>186</v>
      </c>
      <c r="Y15" s="117">
        <f t="shared" si="26"/>
        <v>15</v>
      </c>
      <c r="Z15" s="17" t="s">
        <v>188</v>
      </c>
      <c r="AA15" s="117">
        <f t="shared" si="27"/>
        <v>15</v>
      </c>
      <c r="AB15" s="102" t="s">
        <v>189</v>
      </c>
      <c r="AC15" s="117">
        <f t="shared" si="28"/>
        <v>10</v>
      </c>
      <c r="AD15" s="117">
        <f t="shared" si="29"/>
        <v>100</v>
      </c>
      <c r="AE15" s="103" t="s">
        <v>403</v>
      </c>
      <c r="AF15" s="117" t="str">
        <f t="shared" si="30"/>
        <v>Fuerte</v>
      </c>
      <c r="AG15" s="102" t="s">
        <v>194</v>
      </c>
      <c r="AH15" s="117" t="str">
        <f t="shared" si="31"/>
        <v>Fuerte</v>
      </c>
      <c r="AI15" s="48">
        <f t="shared" si="32"/>
        <v>100</v>
      </c>
      <c r="AJ15" s="238"/>
      <c r="AK15" s="238"/>
      <c r="AL15" s="220"/>
      <c r="AM15" s="220"/>
      <c r="AN15" s="238"/>
      <c r="AO15" s="238"/>
      <c r="AP15" s="238"/>
      <c r="AQ15" s="238"/>
      <c r="AR15" s="238"/>
      <c r="AS15" s="238"/>
      <c r="AT15" s="238"/>
      <c r="AU15" s="238"/>
      <c r="AV15" s="247"/>
      <c r="AW15" s="248"/>
      <c r="AX15" s="248"/>
      <c r="AY15" s="248"/>
      <c r="AZ15" s="250"/>
    </row>
    <row r="16" spans="2:53" ht="51" customHeight="1" thickBot="1">
      <c r="B16" s="186">
        <v>2</v>
      </c>
      <c r="C16" s="189" t="str">
        <f>+C10</f>
        <v>Evaluación y Seguimiento</v>
      </c>
      <c r="D16" s="189" t="str">
        <f>+Causas!D13</f>
        <v>Asesorías que no generan valor a los procesos o a las dependencias</v>
      </c>
      <c r="E16" s="189" t="s">
        <v>375</v>
      </c>
      <c r="F16" s="222" t="s">
        <v>13</v>
      </c>
      <c r="G16" s="36" t="str">
        <f>+Causas!B13</f>
        <v>Desconocimiento de las directrices impartidas por la líder del proceso para orientar las evaluaciones y asesorías que hace el proceso</v>
      </c>
      <c r="H16" s="209" t="s">
        <v>373</v>
      </c>
      <c r="I16" s="180" t="str">
        <f>'Calificación probabilidad'!E27</f>
        <v>2-Improbable</v>
      </c>
      <c r="J16" s="183" t="str">
        <f>MID(I16,1,1)</f>
        <v>2</v>
      </c>
      <c r="K16" s="218">
        <f>VALUE(IF(L16="Catastrofico",5,IF(L16="Mayor",4,IF(L16="Moderado",3,IF(L16="Menor",2,IF(L16="Insignificante",1,0))))))</f>
        <v>3</v>
      </c>
      <c r="L16" s="183" t="s">
        <v>38</v>
      </c>
      <c r="M16" s="180">
        <f>VALUE(CONCATENATE(J16,K16))</f>
        <v>23</v>
      </c>
      <c r="N16" s="180" t="str">
        <f>VLOOKUP(M16,Hoja2!$D$25:$E$67,2,0)</f>
        <v>6-Moderada</v>
      </c>
      <c r="O16" s="36" t="s">
        <v>392</v>
      </c>
      <c r="P16" s="100" t="s">
        <v>177</v>
      </c>
      <c r="Q16" s="116">
        <f t="shared" si="12"/>
        <v>15</v>
      </c>
      <c r="R16" s="100" t="s">
        <v>179</v>
      </c>
      <c r="S16" s="116">
        <f t="shared" si="13"/>
        <v>15</v>
      </c>
      <c r="T16" s="100" t="s">
        <v>181</v>
      </c>
      <c r="U16" s="116">
        <f t="shared" si="14"/>
        <v>15</v>
      </c>
      <c r="V16" s="100" t="s">
        <v>185</v>
      </c>
      <c r="W16" s="116">
        <f t="shared" si="15"/>
        <v>0</v>
      </c>
      <c r="X16" s="100" t="s">
        <v>186</v>
      </c>
      <c r="Y16" s="116">
        <f t="shared" si="16"/>
        <v>15</v>
      </c>
      <c r="Z16" s="36" t="s">
        <v>188</v>
      </c>
      <c r="AA16" s="116">
        <f t="shared" si="17"/>
        <v>15</v>
      </c>
      <c r="AB16" s="100" t="s">
        <v>189</v>
      </c>
      <c r="AC16" s="116">
        <f t="shared" si="18"/>
        <v>10</v>
      </c>
      <c r="AD16" s="116">
        <f t="shared" si="0"/>
        <v>85</v>
      </c>
      <c r="AE16" s="105" t="s">
        <v>404</v>
      </c>
      <c r="AF16" s="116" t="str">
        <f t="shared" si="19"/>
        <v>Débil</v>
      </c>
      <c r="AG16" s="100" t="s">
        <v>194</v>
      </c>
      <c r="AH16" s="116" t="str">
        <f t="shared" si="20"/>
        <v>Débil</v>
      </c>
      <c r="AI16" s="35">
        <f t="shared" si="21"/>
        <v>0</v>
      </c>
      <c r="AJ16" s="180">
        <f>AVERAGE(AI16:AI18)</f>
        <v>0</v>
      </c>
      <c r="AK16" s="195" t="str">
        <f>IF(AJ16&lt;50,"Débil",IF(AND(AJ16&gt;=50,AJ16&lt;99),"Moderado",IF(AJ16=100,"Fuerte",)))</f>
        <v>Débil</v>
      </c>
      <c r="AL16" s="183" t="s">
        <v>257</v>
      </c>
      <c r="AM16" s="183" t="s">
        <v>258</v>
      </c>
      <c r="AN16" s="180">
        <f>VALUE(IF(AND(AK16="Fuerte",AL16="Directamente"),J16-2,IF(AND(AK16="Fuerte",AL16="No disminuye"),J16,IF(AND(AK16="Moderado",AL16="directamente"),J16-1,IF(AND(AK16="Moderado",AL16="no disminuye"),J16,J16)))))</f>
        <v>2</v>
      </c>
      <c r="AO16" s="180">
        <f>IF(AN16&lt;1,Hoja2!H16,AN16)</f>
        <v>2</v>
      </c>
      <c r="AP16" s="180" t="str">
        <f>IF(AO16=1,Hoja2!$H$3,IF(AO16=2,Hoja2!$H$4,IF(AO16=3,Hoja2!$H$5,IF(AO16=4,Hoja2!$H$6,IF(AO16=5,Hoja2!$H$7,0)))))</f>
        <v>2-Improbable</v>
      </c>
      <c r="AQ16" s="180">
        <f>VALUE(IF(AND(AK16="Fuerte",AM16="Directamente"),K16-2,IF(AND(AK16="Fuerte",AM16="indirectamente"),K16-1,IF(AND(AK16="Fuerte",AM16="No disminuye"),K16,IF(AND(AK16="Moderado",AM16="directamente"),K16-1,IF(AND(AK16="Moderado",AM16="indirectamente"),K16,IF(AND(AK16="Moderado",AM16="no disminuye"),K16,K16)))))))</f>
        <v>3</v>
      </c>
      <c r="AR16" s="180">
        <f>IF(AQ16&lt;1,Hoja2!N16,AQ16)</f>
        <v>3</v>
      </c>
      <c r="AS16" s="180" t="str">
        <f>IF(AR16=1,Hoja2!$N$3,IF(AR16=2,Hoja2!$N$4,IF(AR16=3,Hoja2!$N$5,IF(AR16=4,Hoja2!$N$6,IF(AR16=5,Hoja2!$N$7,0)))))</f>
        <v>3-Moderado</v>
      </c>
      <c r="AT16" s="180">
        <f>VALUE(CONCATENATE(AO16,AR16))</f>
        <v>23</v>
      </c>
      <c r="AU16" s="180" t="str">
        <f>VLOOKUP(AT16,Hoja2!$D$25:$E$49,2,0)</f>
        <v>6-Moderada</v>
      </c>
      <c r="AV16" s="247"/>
      <c r="AW16" s="248"/>
      <c r="AX16" s="248"/>
      <c r="AY16" s="248"/>
      <c r="AZ16" s="234" t="s">
        <v>450</v>
      </c>
    </row>
    <row r="17" spans="2:52" ht="51" customHeight="1" thickBot="1">
      <c r="B17" s="187"/>
      <c r="C17" s="190"/>
      <c r="D17" s="190"/>
      <c r="E17" s="190"/>
      <c r="F17" s="223"/>
      <c r="G17" s="17" t="str">
        <f>+Causas!B15</f>
        <v>Información de evaluación del SCI desarticulada</v>
      </c>
      <c r="H17" s="193"/>
      <c r="I17" s="181"/>
      <c r="J17" s="184"/>
      <c r="K17" s="219"/>
      <c r="L17" s="184"/>
      <c r="M17" s="181"/>
      <c r="N17" s="181"/>
      <c r="O17" s="17" t="s">
        <v>396</v>
      </c>
      <c r="P17" s="102" t="s">
        <v>177</v>
      </c>
      <c r="Q17" s="117">
        <f t="shared" si="12"/>
        <v>15</v>
      </c>
      <c r="R17" s="102" t="s">
        <v>179</v>
      </c>
      <c r="S17" s="117">
        <f t="shared" si="13"/>
        <v>15</v>
      </c>
      <c r="T17" s="102" t="s">
        <v>181</v>
      </c>
      <c r="U17" s="117">
        <f t="shared" si="14"/>
        <v>15</v>
      </c>
      <c r="V17" s="102" t="s">
        <v>185</v>
      </c>
      <c r="W17" s="117">
        <f t="shared" si="15"/>
        <v>0</v>
      </c>
      <c r="X17" s="102" t="s">
        <v>186</v>
      </c>
      <c r="Y17" s="117">
        <f t="shared" si="16"/>
        <v>15</v>
      </c>
      <c r="Z17" s="17" t="s">
        <v>269</v>
      </c>
      <c r="AA17" s="117">
        <f t="shared" si="17"/>
        <v>0</v>
      </c>
      <c r="AB17" s="102" t="s">
        <v>189</v>
      </c>
      <c r="AC17" s="117">
        <f t="shared" si="18"/>
        <v>10</v>
      </c>
      <c r="AD17" s="117">
        <f t="shared" si="0"/>
        <v>70</v>
      </c>
      <c r="AE17" s="104" t="s">
        <v>405</v>
      </c>
      <c r="AF17" s="117" t="str">
        <f t="shared" si="19"/>
        <v>Débil</v>
      </c>
      <c r="AG17" s="102" t="s">
        <v>194</v>
      </c>
      <c r="AH17" s="117" t="str">
        <f t="shared" si="20"/>
        <v>Débil</v>
      </c>
      <c r="AI17" s="48">
        <f t="shared" si="21"/>
        <v>0</v>
      </c>
      <c r="AJ17" s="181"/>
      <c r="AK17" s="196"/>
      <c r="AL17" s="184"/>
      <c r="AM17" s="184"/>
      <c r="AN17" s="181"/>
      <c r="AO17" s="181"/>
      <c r="AP17" s="181"/>
      <c r="AQ17" s="181"/>
      <c r="AR17" s="181"/>
      <c r="AS17" s="181"/>
      <c r="AT17" s="181"/>
      <c r="AU17" s="181"/>
      <c r="AV17" s="247"/>
      <c r="AW17" s="248"/>
      <c r="AX17" s="248"/>
      <c r="AY17" s="248"/>
      <c r="AZ17" s="234"/>
    </row>
    <row r="18" spans="2:52" ht="51" customHeight="1" thickBot="1">
      <c r="B18" s="187"/>
      <c r="C18" s="190"/>
      <c r="D18" s="190"/>
      <c r="E18" s="190"/>
      <c r="F18" s="223"/>
      <c r="G18" s="17" t="str">
        <f>+Causas!B17</f>
        <v>Inadecuadas metodologías del proceso de evaluación y seguimiento</v>
      </c>
      <c r="H18" s="193"/>
      <c r="I18" s="181"/>
      <c r="J18" s="184"/>
      <c r="K18" s="219"/>
      <c r="L18" s="184"/>
      <c r="M18" s="181"/>
      <c r="N18" s="181"/>
      <c r="O18" s="17" t="s">
        <v>393</v>
      </c>
      <c r="P18" s="102" t="s">
        <v>177</v>
      </c>
      <c r="Q18" s="117">
        <f t="shared" si="12"/>
        <v>15</v>
      </c>
      <c r="R18" s="102" t="s">
        <v>179</v>
      </c>
      <c r="S18" s="117">
        <f t="shared" si="13"/>
        <v>15</v>
      </c>
      <c r="T18" s="102" t="s">
        <v>181</v>
      </c>
      <c r="U18" s="117">
        <f t="shared" si="14"/>
        <v>15</v>
      </c>
      <c r="V18" s="102" t="s">
        <v>185</v>
      </c>
      <c r="W18" s="117">
        <f t="shared" si="15"/>
        <v>0</v>
      </c>
      <c r="X18" s="102" t="s">
        <v>186</v>
      </c>
      <c r="Y18" s="117">
        <f t="shared" si="16"/>
        <v>15</v>
      </c>
      <c r="Z18" s="17" t="s">
        <v>269</v>
      </c>
      <c r="AA18" s="117">
        <f t="shared" si="17"/>
        <v>0</v>
      </c>
      <c r="AB18" s="102" t="s">
        <v>189</v>
      </c>
      <c r="AC18" s="117">
        <f t="shared" si="18"/>
        <v>10</v>
      </c>
      <c r="AD18" s="117">
        <f t="shared" si="0"/>
        <v>70</v>
      </c>
      <c r="AE18" s="104" t="s">
        <v>406</v>
      </c>
      <c r="AF18" s="117" t="str">
        <f t="shared" si="19"/>
        <v>Débil</v>
      </c>
      <c r="AG18" s="102" t="s">
        <v>38</v>
      </c>
      <c r="AH18" s="117" t="str">
        <f t="shared" si="20"/>
        <v>Débil</v>
      </c>
      <c r="AI18" s="48">
        <f t="shared" si="21"/>
        <v>0</v>
      </c>
      <c r="AJ18" s="181"/>
      <c r="AK18" s="196"/>
      <c r="AL18" s="184"/>
      <c r="AM18" s="184"/>
      <c r="AN18" s="181"/>
      <c r="AO18" s="181"/>
      <c r="AP18" s="181"/>
      <c r="AQ18" s="181"/>
      <c r="AR18" s="181"/>
      <c r="AS18" s="181"/>
      <c r="AT18" s="181"/>
      <c r="AU18" s="181"/>
      <c r="AV18" s="247"/>
      <c r="AW18" s="248"/>
      <c r="AX18" s="248"/>
      <c r="AY18" s="248"/>
      <c r="AZ18" s="234"/>
    </row>
    <row r="19" spans="2:52" ht="52.5" customHeight="1" thickBot="1">
      <c r="B19" s="212">
        <v>3</v>
      </c>
      <c r="C19" s="215" t="str">
        <f>+C16</f>
        <v>Evaluación y Seguimiento</v>
      </c>
      <c r="D19" s="215" t="str">
        <f>+Causas!D19</f>
        <v>Reducción en la eficacia de la evaluación del sistema de control interno</v>
      </c>
      <c r="E19" s="215" t="s">
        <v>376</v>
      </c>
      <c r="F19" s="244" t="s">
        <v>13</v>
      </c>
      <c r="G19" s="36" t="str">
        <f>+Causas!B19</f>
        <v>Inoportunidad en las evaluaciones realizadas por el proceso</v>
      </c>
      <c r="H19" s="209" t="s">
        <v>374</v>
      </c>
      <c r="I19" s="195" t="str">
        <f>'Calificación probabilidad'!E41</f>
        <v>3-Posible</v>
      </c>
      <c r="J19" s="183" t="str">
        <f>MID(I19,1,1)</f>
        <v>3</v>
      </c>
      <c r="K19" s="218">
        <f>VALUE(IF(L19="Catastrofico",5,IF(L19="Mayor",4,IF(L19="Moderado",3,IF(L19="Menor",2,IF(L19="Insignificante",1,0))))))</f>
        <v>4</v>
      </c>
      <c r="L19" s="218" t="s">
        <v>39</v>
      </c>
      <c r="M19" s="180">
        <f>VALUE(CONCATENATE(J19,K19))</f>
        <v>34</v>
      </c>
      <c r="N19" s="195" t="str">
        <f>VLOOKUP(M19,Hoja2!$D$25:$E$67,2,0)</f>
        <v>12-Extrema</v>
      </c>
      <c r="O19" s="100" t="s">
        <v>386</v>
      </c>
      <c r="P19" s="100" t="s">
        <v>177</v>
      </c>
      <c r="Q19" s="116">
        <f t="shared" si="12"/>
        <v>15</v>
      </c>
      <c r="R19" s="100" t="s">
        <v>179</v>
      </c>
      <c r="S19" s="116">
        <f t="shared" si="13"/>
        <v>15</v>
      </c>
      <c r="T19" s="100" t="s">
        <v>181</v>
      </c>
      <c r="U19" s="116">
        <f t="shared" si="14"/>
        <v>15</v>
      </c>
      <c r="V19" s="100" t="s">
        <v>183</v>
      </c>
      <c r="W19" s="116">
        <f t="shared" si="15"/>
        <v>15</v>
      </c>
      <c r="X19" s="100" t="s">
        <v>186</v>
      </c>
      <c r="Y19" s="116">
        <f t="shared" si="16"/>
        <v>15</v>
      </c>
      <c r="Z19" s="36" t="s">
        <v>188</v>
      </c>
      <c r="AA19" s="116">
        <f t="shared" si="17"/>
        <v>15</v>
      </c>
      <c r="AB19" s="100" t="s">
        <v>189</v>
      </c>
      <c r="AC19" s="116">
        <f t="shared" si="18"/>
        <v>10</v>
      </c>
      <c r="AD19" s="116">
        <f t="shared" si="0"/>
        <v>100</v>
      </c>
      <c r="AE19" s="105" t="s">
        <v>398</v>
      </c>
      <c r="AF19" s="116" t="str">
        <f t="shared" si="19"/>
        <v>Fuerte</v>
      </c>
      <c r="AG19" s="100" t="s">
        <v>194</v>
      </c>
      <c r="AH19" s="116" t="str">
        <f t="shared" si="20"/>
        <v>Fuerte</v>
      </c>
      <c r="AI19" s="35">
        <f t="shared" si="21"/>
        <v>100</v>
      </c>
      <c r="AJ19" s="195">
        <f>AVERAGE(AI19:AI27)</f>
        <v>22.222222222222221</v>
      </c>
      <c r="AK19" s="195" t="str">
        <f>IF(AJ19&lt;50,"Débil",IF(AND(AJ19&gt;=50,AJ19&lt;99),"Moderado",IF(AJ19=100,"Fuerte",)))</f>
        <v>Débil</v>
      </c>
      <c r="AL19" s="218" t="s">
        <v>257</v>
      </c>
      <c r="AM19" s="218" t="s">
        <v>258</v>
      </c>
      <c r="AN19" s="195">
        <f>VALUE(IF(AND(AK19="Fuerte",AL19="Directamente"),J19-2,IF(AND(AK19="Fuerte",AL19="No disminuye"),J19,IF(AND(AK19="Moderado",AL19="directamente"),J19-1,IF(AND(AK19="Moderado",AL19="no disminuye"),J19,J19)))))</f>
        <v>3</v>
      </c>
      <c r="AO19" s="195">
        <f>IF(AN19&lt;1,Hoja2!H29,AN19)</f>
        <v>3</v>
      </c>
      <c r="AP19" s="195" t="str">
        <f>IF(AO19=1,Hoja2!$H$3,IF(AO19=2,Hoja2!$H$4,IF(AO19=3,Hoja2!$H$5,IF(AO19=4,Hoja2!$H$6,IF(AO19=5,Hoja2!$H$7,0)))))</f>
        <v>3-Posible</v>
      </c>
      <c r="AQ19" s="195">
        <f>VALUE(IF(AND(AK19="Fuerte",AM19="Directamente"),K19-2,IF(AND(AK19="Fuerte",AM19="indirectamente"),K19-1,IF(AND(AK19="Fuerte",AM19="No disminuye"),K19,IF(AND(AK19="Moderado",AM19="directamente"),K19-1,IF(AND(AK19="Moderado",AM19="indirectamente"),K19,IF(AND(AK19="Moderado",AM19="no disminuye"),K19,K19)))))))</f>
        <v>4</v>
      </c>
      <c r="AR19" s="195">
        <f>IF(AQ19&lt;1,Hoja2!N29,AQ19)</f>
        <v>4</v>
      </c>
      <c r="AS19" s="195" t="str">
        <f>IF(AR19=1,Hoja2!$N$3,IF(AR19=2,Hoja2!$N$4,IF(AR19=3,Hoja2!$N$5,IF(AR19=4,Hoja2!$N$6,IF(AR19=5,Hoja2!$N$7,0)))))</f>
        <v>4-Mayor</v>
      </c>
      <c r="AT19" s="195">
        <f>VALUE(CONCATENATE(AO19,AR19))</f>
        <v>34</v>
      </c>
      <c r="AU19" s="195" t="str">
        <f>VLOOKUP(AT19,Hoja2!$D$25:$E$49,2,0)</f>
        <v>12-Extrema</v>
      </c>
      <c r="AV19" s="247"/>
      <c r="AW19" s="248"/>
      <c r="AX19" s="248"/>
      <c r="AY19" s="248"/>
      <c r="AZ19" s="234" t="s">
        <v>451</v>
      </c>
    </row>
    <row r="20" spans="2:52" ht="52.5" customHeight="1" thickBot="1">
      <c r="B20" s="213"/>
      <c r="C20" s="216"/>
      <c r="D20" s="216"/>
      <c r="E20" s="216"/>
      <c r="F20" s="245"/>
      <c r="G20" s="96"/>
      <c r="H20" s="210"/>
      <c r="I20" s="196"/>
      <c r="J20" s="211"/>
      <c r="K20" s="219"/>
      <c r="L20" s="219"/>
      <c r="M20" s="221"/>
      <c r="N20" s="196"/>
      <c r="O20" s="101" t="s">
        <v>389</v>
      </c>
      <c r="P20" s="102" t="s">
        <v>177</v>
      </c>
      <c r="Q20" s="117">
        <f t="shared" ref="Q20" si="33">IF(P20="asignado",15,0)</f>
        <v>15</v>
      </c>
      <c r="R20" s="102" t="s">
        <v>179</v>
      </c>
      <c r="S20" s="117">
        <f t="shared" ref="S20" si="34">IF(R20="adecuado",15,0)</f>
        <v>15</v>
      </c>
      <c r="T20" s="102" t="s">
        <v>181</v>
      </c>
      <c r="U20" s="117">
        <f t="shared" ref="U20" si="35">IF(T20="oportuna",15,0)</f>
        <v>15</v>
      </c>
      <c r="V20" s="102" t="s">
        <v>185</v>
      </c>
      <c r="W20" s="117">
        <f t="shared" ref="W20" si="36">IF(V20="prevenir",15,IF(V20="detectar",10,0))</f>
        <v>0</v>
      </c>
      <c r="X20" s="102" t="s">
        <v>186</v>
      </c>
      <c r="Y20" s="117">
        <f t="shared" ref="Y20" si="37">IF(X20="confiable",15,0)</f>
        <v>15</v>
      </c>
      <c r="Z20" s="17" t="s">
        <v>269</v>
      </c>
      <c r="AA20" s="117">
        <f t="shared" ref="AA20" si="38">IF(Z20="Se investigan y resuelven oportunamente ",15,0)</f>
        <v>0</v>
      </c>
      <c r="AB20" s="102" t="s">
        <v>189</v>
      </c>
      <c r="AC20" s="117">
        <f t="shared" ref="AC20" si="39">IF(AB20="completa",10,IF(AB20="incompleta",5,0))</f>
        <v>10</v>
      </c>
      <c r="AD20" s="117">
        <f t="shared" ref="AD20" si="40">Q20+S20+U20+W20+Y20+AA20+AC20</f>
        <v>70</v>
      </c>
      <c r="AE20" s="103" t="s">
        <v>399</v>
      </c>
      <c r="AF20" s="117" t="str">
        <f t="shared" ref="AF20" si="41">IF(AD20&lt;=85,"Débil",IF(AND(AD20&gt;=86,AD20&lt;=95),"Moderado",IF(AD20&gt;95,"Fuerte")))</f>
        <v>Débil</v>
      </c>
      <c r="AG20" s="102" t="s">
        <v>38</v>
      </c>
      <c r="AH20" s="117" t="str">
        <f t="shared" ref="AH20" si="42">IF(AND(AF20="Fuerte",AG20="Fuerte"),"Fuerte",IF(AND(AF20="Fuerte",AG20="Moderado"),"Moderado",IF(AND(AF20="Fuerte",AG20="Débil"),"Débil",IF(AND(AF20="Moderado",AG20="Fuerte"),"Moderado",IF(AND(AF20="Moderado",AG20="Moderado"),"Moderado",IF(AND(AF20="Moderado",AG20="Débil"),"Débil",IF(AND(AF20="Débil",AG20="Fuerte"),"Débil",IF(AND(AF20="Débil",AG20="Moderado"),"Débil",IF(AND(AF20="Débil",AG20="Débil"),"Débil",)))))))))</f>
        <v>Débil</v>
      </c>
      <c r="AI20" s="48">
        <f t="shared" ref="AI20" si="43">IF(AH20="Débil",0,IF(AH20="Moderado",75,IF(AH20="Fuerte",100,)))</f>
        <v>0</v>
      </c>
      <c r="AJ20" s="196"/>
      <c r="AK20" s="196"/>
      <c r="AL20" s="219"/>
      <c r="AM20" s="219"/>
      <c r="AN20" s="196"/>
      <c r="AO20" s="196"/>
      <c r="AP20" s="196"/>
      <c r="AQ20" s="196"/>
      <c r="AR20" s="196"/>
      <c r="AS20" s="196"/>
      <c r="AT20" s="196"/>
      <c r="AU20" s="196"/>
      <c r="AV20" s="247"/>
      <c r="AW20" s="248"/>
      <c r="AX20" s="248"/>
      <c r="AY20" s="248"/>
      <c r="AZ20" s="234"/>
    </row>
    <row r="21" spans="2:52" ht="52.5" customHeight="1" thickBot="1">
      <c r="B21" s="213"/>
      <c r="C21" s="216"/>
      <c r="D21" s="216"/>
      <c r="E21" s="216"/>
      <c r="F21" s="245"/>
      <c r="G21" s="17" t="str">
        <f>+Causas!B21</f>
        <v>No se puede hacer una evaluación profunda del los componentes sistema de control interno</v>
      </c>
      <c r="H21" s="193"/>
      <c r="I21" s="196"/>
      <c r="J21" s="184"/>
      <c r="K21" s="219"/>
      <c r="L21" s="219"/>
      <c r="M21" s="181"/>
      <c r="N21" s="196"/>
      <c r="O21" s="102" t="s">
        <v>388</v>
      </c>
      <c r="P21" s="102" t="s">
        <v>177</v>
      </c>
      <c r="Q21" s="117">
        <f t="shared" si="12"/>
        <v>15</v>
      </c>
      <c r="R21" s="102" t="s">
        <v>179</v>
      </c>
      <c r="S21" s="117">
        <f t="shared" si="13"/>
        <v>15</v>
      </c>
      <c r="T21" s="102" t="s">
        <v>181</v>
      </c>
      <c r="U21" s="117">
        <f t="shared" si="14"/>
        <v>15</v>
      </c>
      <c r="V21" s="102" t="s">
        <v>185</v>
      </c>
      <c r="W21" s="117">
        <f t="shared" si="15"/>
        <v>0</v>
      </c>
      <c r="X21" s="102" t="s">
        <v>186</v>
      </c>
      <c r="Y21" s="117">
        <f t="shared" si="16"/>
        <v>15</v>
      </c>
      <c r="Z21" s="17" t="s">
        <v>269</v>
      </c>
      <c r="AA21" s="117">
        <f t="shared" si="17"/>
        <v>0</v>
      </c>
      <c r="AB21" s="102" t="s">
        <v>189</v>
      </c>
      <c r="AC21" s="117">
        <f t="shared" si="18"/>
        <v>10</v>
      </c>
      <c r="AD21" s="117">
        <f t="shared" si="0"/>
        <v>70</v>
      </c>
      <c r="AE21" s="104" t="s">
        <v>401</v>
      </c>
      <c r="AF21" s="117" t="str">
        <f t="shared" si="19"/>
        <v>Débil</v>
      </c>
      <c r="AG21" s="102" t="s">
        <v>38</v>
      </c>
      <c r="AH21" s="117" t="str">
        <f t="shared" si="20"/>
        <v>Débil</v>
      </c>
      <c r="AI21" s="48">
        <f t="shared" si="21"/>
        <v>0</v>
      </c>
      <c r="AJ21" s="196"/>
      <c r="AK21" s="196"/>
      <c r="AL21" s="219"/>
      <c r="AM21" s="219"/>
      <c r="AN21" s="196"/>
      <c r="AO21" s="196"/>
      <c r="AP21" s="196"/>
      <c r="AQ21" s="196"/>
      <c r="AR21" s="196"/>
      <c r="AS21" s="196"/>
      <c r="AT21" s="196"/>
      <c r="AU21" s="196"/>
      <c r="AV21" s="247"/>
      <c r="AW21" s="248"/>
      <c r="AX21" s="248"/>
      <c r="AY21" s="248"/>
      <c r="AZ21" s="234"/>
    </row>
    <row r="22" spans="2:52" ht="52.5" customHeight="1" thickBot="1">
      <c r="B22" s="213"/>
      <c r="C22" s="216"/>
      <c r="D22" s="216"/>
      <c r="E22" s="216"/>
      <c r="F22" s="245"/>
      <c r="G22" s="17"/>
      <c r="H22" s="193"/>
      <c r="I22" s="196"/>
      <c r="J22" s="184"/>
      <c r="K22" s="219"/>
      <c r="L22" s="219"/>
      <c r="M22" s="181"/>
      <c r="N22" s="196"/>
      <c r="O22" s="101" t="s">
        <v>390</v>
      </c>
      <c r="P22" s="102" t="s">
        <v>177</v>
      </c>
      <c r="Q22" s="117">
        <f t="shared" ref="Q22:Q23" si="44">IF(P22="asignado",15,0)</f>
        <v>15</v>
      </c>
      <c r="R22" s="102" t="s">
        <v>179</v>
      </c>
      <c r="S22" s="117">
        <f t="shared" ref="S22:S23" si="45">IF(R22="adecuado",15,0)</f>
        <v>15</v>
      </c>
      <c r="T22" s="102" t="s">
        <v>181</v>
      </c>
      <c r="U22" s="117">
        <f t="shared" ref="U22:U23" si="46">IF(T22="oportuna",15,0)</f>
        <v>15</v>
      </c>
      <c r="V22" s="102" t="s">
        <v>185</v>
      </c>
      <c r="W22" s="117">
        <f t="shared" ref="W22:W23" si="47">IF(V22="prevenir",15,IF(V22="detectar",10,0))</f>
        <v>0</v>
      </c>
      <c r="X22" s="102" t="s">
        <v>186</v>
      </c>
      <c r="Y22" s="117">
        <f t="shared" ref="Y22:Y23" si="48">IF(X22="confiable",15,0)</f>
        <v>15</v>
      </c>
      <c r="Z22" s="17" t="s">
        <v>269</v>
      </c>
      <c r="AA22" s="117">
        <f t="shared" ref="AA22:AA23" si="49">IF(Z22="Se investigan y resuelven oportunamente ",15,0)</f>
        <v>0</v>
      </c>
      <c r="AB22" s="102" t="s">
        <v>189</v>
      </c>
      <c r="AC22" s="117">
        <f t="shared" ref="AC22:AC23" si="50">IF(AB22="completa",10,IF(AB22="incompleta",5,0))</f>
        <v>10</v>
      </c>
      <c r="AD22" s="117">
        <f t="shared" ref="AD22:AD23" si="51">Q22+S22+U22+W22+Y22+AA22+AC22</f>
        <v>70</v>
      </c>
      <c r="AE22" s="103" t="s">
        <v>402</v>
      </c>
      <c r="AF22" s="117" t="str">
        <f t="shared" ref="AF22:AF23" si="52">IF(AD22&lt;=85,"Débil",IF(AND(AD22&gt;=86,AD22&lt;=95),"Moderado",IF(AD22&gt;95,"Fuerte")))</f>
        <v>Débil</v>
      </c>
      <c r="AG22" s="102" t="s">
        <v>194</v>
      </c>
      <c r="AH22" s="117" t="str">
        <f t="shared" ref="AH22:AH23" si="53">IF(AND(AF22="Fuerte",AG22="Fuerte"),"Fuerte",IF(AND(AF22="Fuerte",AG22="Moderado"),"Moderado",IF(AND(AF22="Fuerte",AG22="Débil"),"Débil",IF(AND(AF22="Moderado",AG22="Fuerte"),"Moderado",IF(AND(AF22="Moderado",AG22="Moderado"),"Moderado",IF(AND(AF22="Moderado",AG22="Débil"),"Débil",IF(AND(AF22="Débil",AG22="Fuerte"),"Débil",IF(AND(AF22="Débil",AG22="Moderado"),"Débil",IF(AND(AF22="Débil",AG22="Débil"),"Débil",)))))))))</f>
        <v>Débil</v>
      </c>
      <c r="AI22" s="48">
        <f t="shared" ref="AI22:AI25" si="54">IF(AH22="Débil",0,IF(AH22="Moderado",75,IF(AH22="Fuerte",100,)))</f>
        <v>0</v>
      </c>
      <c r="AJ22" s="196"/>
      <c r="AK22" s="196"/>
      <c r="AL22" s="219"/>
      <c r="AM22" s="219"/>
      <c r="AN22" s="196"/>
      <c r="AO22" s="196"/>
      <c r="AP22" s="196"/>
      <c r="AQ22" s="196"/>
      <c r="AR22" s="196"/>
      <c r="AS22" s="196"/>
      <c r="AT22" s="196"/>
      <c r="AU22" s="196"/>
      <c r="AV22" s="247"/>
      <c r="AW22" s="248"/>
      <c r="AX22" s="248"/>
      <c r="AY22" s="248"/>
      <c r="AZ22" s="234"/>
    </row>
    <row r="23" spans="2:52" ht="52.5" customHeight="1" thickBot="1">
      <c r="B23" s="213"/>
      <c r="C23" s="216"/>
      <c r="D23" s="216"/>
      <c r="E23" s="216"/>
      <c r="F23" s="245"/>
      <c r="G23" s="17"/>
      <c r="H23" s="193"/>
      <c r="I23" s="196"/>
      <c r="J23" s="184"/>
      <c r="K23" s="219"/>
      <c r="L23" s="219"/>
      <c r="M23" s="181"/>
      <c r="N23" s="196"/>
      <c r="O23" s="96" t="s">
        <v>391</v>
      </c>
      <c r="P23" s="102" t="s">
        <v>177</v>
      </c>
      <c r="Q23" s="117">
        <f t="shared" si="44"/>
        <v>15</v>
      </c>
      <c r="R23" s="102" t="s">
        <v>179</v>
      </c>
      <c r="S23" s="117">
        <f t="shared" si="45"/>
        <v>15</v>
      </c>
      <c r="T23" s="102" t="s">
        <v>181</v>
      </c>
      <c r="U23" s="117">
        <f t="shared" si="46"/>
        <v>15</v>
      </c>
      <c r="V23" s="102" t="s">
        <v>183</v>
      </c>
      <c r="W23" s="117">
        <f t="shared" si="47"/>
        <v>15</v>
      </c>
      <c r="X23" s="102" t="s">
        <v>186</v>
      </c>
      <c r="Y23" s="117">
        <f t="shared" si="48"/>
        <v>15</v>
      </c>
      <c r="Z23" s="17" t="s">
        <v>188</v>
      </c>
      <c r="AA23" s="117">
        <f t="shared" si="49"/>
        <v>15</v>
      </c>
      <c r="AB23" s="102" t="s">
        <v>189</v>
      </c>
      <c r="AC23" s="117">
        <f t="shared" si="50"/>
        <v>10</v>
      </c>
      <c r="AD23" s="117">
        <f t="shared" si="51"/>
        <v>100</v>
      </c>
      <c r="AE23" s="103" t="s">
        <v>403</v>
      </c>
      <c r="AF23" s="117" t="str">
        <f t="shared" si="52"/>
        <v>Fuerte</v>
      </c>
      <c r="AG23" s="102" t="s">
        <v>194</v>
      </c>
      <c r="AH23" s="117" t="str">
        <f t="shared" si="53"/>
        <v>Fuerte</v>
      </c>
      <c r="AI23" s="48">
        <f t="shared" si="54"/>
        <v>100</v>
      </c>
      <c r="AJ23" s="196"/>
      <c r="AK23" s="196"/>
      <c r="AL23" s="219"/>
      <c r="AM23" s="219"/>
      <c r="AN23" s="196"/>
      <c r="AO23" s="196"/>
      <c r="AP23" s="196"/>
      <c r="AQ23" s="196"/>
      <c r="AR23" s="196"/>
      <c r="AS23" s="196"/>
      <c r="AT23" s="196"/>
      <c r="AU23" s="196"/>
      <c r="AV23" s="247"/>
      <c r="AW23" s="248"/>
      <c r="AX23" s="248"/>
      <c r="AY23" s="248"/>
      <c r="AZ23" s="234"/>
    </row>
    <row r="24" spans="2:52" ht="52.5" customHeight="1" thickBot="1">
      <c r="B24" s="213"/>
      <c r="C24" s="216"/>
      <c r="D24" s="216"/>
      <c r="E24" s="216"/>
      <c r="F24" s="245"/>
      <c r="G24" s="17" t="str">
        <f>+Causas!B23</f>
        <v>No se tiene un historial preciso de los resultados de evaluación del sistema de control interno</v>
      </c>
      <c r="H24" s="193"/>
      <c r="I24" s="196"/>
      <c r="J24" s="184"/>
      <c r="K24" s="219"/>
      <c r="L24" s="219"/>
      <c r="M24" s="181"/>
      <c r="N24" s="196"/>
      <c r="O24" s="17" t="s">
        <v>407</v>
      </c>
      <c r="P24" s="102" t="s">
        <v>177</v>
      </c>
      <c r="Q24" s="117">
        <f t="shared" ref="Q24:Q25" si="55">IF(P24="asignado",15,0)</f>
        <v>15</v>
      </c>
      <c r="R24" s="102" t="s">
        <v>179</v>
      </c>
      <c r="S24" s="117">
        <f t="shared" ref="S24:S25" si="56">IF(R24="adecuado",15,0)</f>
        <v>15</v>
      </c>
      <c r="T24" s="102" t="s">
        <v>181</v>
      </c>
      <c r="U24" s="117">
        <f t="shared" ref="U24:U25" si="57">IF(T24="oportuna",15,0)</f>
        <v>15</v>
      </c>
      <c r="V24" s="102" t="s">
        <v>184</v>
      </c>
      <c r="W24" s="117">
        <f t="shared" ref="W24:W25" si="58">IF(V24="prevenir",15,IF(V24="detectar",10,0))</f>
        <v>10</v>
      </c>
      <c r="X24" s="102" t="s">
        <v>186</v>
      </c>
      <c r="Y24" s="117">
        <f t="shared" ref="Y24:Y25" si="59">IF(X24="confiable",15,0)</f>
        <v>15</v>
      </c>
      <c r="Z24" s="17" t="s">
        <v>269</v>
      </c>
      <c r="AA24" s="117">
        <f t="shared" ref="AA24:AA25" si="60">IF(Z24="Se investigan y resuelven oportunamente ",15,0)</f>
        <v>0</v>
      </c>
      <c r="AB24" s="102" t="s">
        <v>189</v>
      </c>
      <c r="AC24" s="117">
        <f t="shared" ref="AC24:AC25" si="61">IF(AB24="completa",10,IF(AB24="incompleta",5,0))</f>
        <v>10</v>
      </c>
      <c r="AD24" s="117">
        <f t="shared" ref="AD24:AD25" si="62">Q24+S24+U24+W24+Y24+AA24+AC24</f>
        <v>80</v>
      </c>
      <c r="AE24" s="104" t="s">
        <v>408</v>
      </c>
      <c r="AF24" s="117" t="str">
        <f t="shared" ref="AF24:AF25" si="63">IF(AD24&lt;=85,"Débil",IF(AND(AD24&gt;=86,AD24&lt;=95),"Moderado",IF(AD24&gt;95,"Fuerte")))</f>
        <v>Débil</v>
      </c>
      <c r="AG24" s="102" t="s">
        <v>194</v>
      </c>
      <c r="AH24" s="117" t="str">
        <f t="shared" ref="AH24:AH25" si="64">IF(AND(AF24="Fuerte",AG24="Fuerte"),"Fuerte",IF(AND(AF24="Fuerte",AG24="Moderado"),"Moderado",IF(AND(AF24="Fuerte",AG24="Débil"),"Débil",IF(AND(AF24="Moderado",AG24="Fuerte"),"Moderado",IF(AND(AF24="Moderado",AG24="Moderado"),"Moderado",IF(AND(AF24="Moderado",AG24="Débil"),"Débil",IF(AND(AF24="Débil",AG24="Fuerte"),"Débil",IF(AND(AF24="Débil",AG24="Moderado"),"Débil",IF(AND(AF24="Débil",AG24="Débil"),"Débil",)))))))))</f>
        <v>Débil</v>
      </c>
      <c r="AI24" s="48">
        <f t="shared" si="54"/>
        <v>0</v>
      </c>
      <c r="AJ24" s="196"/>
      <c r="AK24" s="196"/>
      <c r="AL24" s="219"/>
      <c r="AM24" s="219"/>
      <c r="AN24" s="196"/>
      <c r="AO24" s="196"/>
      <c r="AP24" s="196"/>
      <c r="AQ24" s="196"/>
      <c r="AR24" s="196"/>
      <c r="AS24" s="196"/>
      <c r="AT24" s="196"/>
      <c r="AU24" s="196"/>
      <c r="AV24" s="247"/>
      <c r="AW24" s="248"/>
      <c r="AX24" s="248"/>
      <c r="AY24" s="248"/>
      <c r="AZ24" s="234"/>
    </row>
    <row r="25" spans="2:52" ht="52.5" customHeight="1" thickBot="1">
      <c r="B25" s="213"/>
      <c r="C25" s="216"/>
      <c r="D25" s="216"/>
      <c r="E25" s="216"/>
      <c r="F25" s="245"/>
      <c r="G25" s="17" t="str">
        <f>+Causas!B25</f>
        <v>Inadecuadas metodologías del proceso de evaluación y seguimiento</v>
      </c>
      <c r="H25" s="193"/>
      <c r="I25" s="196"/>
      <c r="J25" s="184"/>
      <c r="K25" s="219"/>
      <c r="L25" s="219"/>
      <c r="M25" s="181"/>
      <c r="N25" s="196"/>
      <c r="O25" s="102" t="s">
        <v>393</v>
      </c>
      <c r="P25" s="102" t="s">
        <v>177</v>
      </c>
      <c r="Q25" s="117">
        <f t="shared" si="55"/>
        <v>15</v>
      </c>
      <c r="R25" s="102" t="s">
        <v>179</v>
      </c>
      <c r="S25" s="117">
        <f t="shared" si="56"/>
        <v>15</v>
      </c>
      <c r="T25" s="102" t="s">
        <v>181</v>
      </c>
      <c r="U25" s="117">
        <f t="shared" si="57"/>
        <v>15</v>
      </c>
      <c r="V25" s="102" t="s">
        <v>185</v>
      </c>
      <c r="W25" s="117">
        <f t="shared" si="58"/>
        <v>0</v>
      </c>
      <c r="X25" s="102" t="s">
        <v>186</v>
      </c>
      <c r="Y25" s="117">
        <f t="shared" si="59"/>
        <v>15</v>
      </c>
      <c r="Z25" s="17" t="s">
        <v>269</v>
      </c>
      <c r="AA25" s="117">
        <f t="shared" si="60"/>
        <v>0</v>
      </c>
      <c r="AB25" s="102" t="s">
        <v>189</v>
      </c>
      <c r="AC25" s="117">
        <f t="shared" si="61"/>
        <v>10</v>
      </c>
      <c r="AD25" s="117">
        <f t="shared" si="62"/>
        <v>70</v>
      </c>
      <c r="AE25" s="104" t="s">
        <v>406</v>
      </c>
      <c r="AF25" s="117" t="str">
        <f t="shared" si="63"/>
        <v>Débil</v>
      </c>
      <c r="AG25" s="102" t="s">
        <v>38</v>
      </c>
      <c r="AH25" s="117" t="str">
        <f t="shared" si="64"/>
        <v>Débil</v>
      </c>
      <c r="AI25" s="48">
        <f t="shared" si="54"/>
        <v>0</v>
      </c>
      <c r="AJ25" s="196"/>
      <c r="AK25" s="196"/>
      <c r="AL25" s="219"/>
      <c r="AM25" s="219"/>
      <c r="AN25" s="196"/>
      <c r="AO25" s="196"/>
      <c r="AP25" s="196"/>
      <c r="AQ25" s="196"/>
      <c r="AR25" s="196"/>
      <c r="AS25" s="196"/>
      <c r="AT25" s="196"/>
      <c r="AU25" s="196"/>
      <c r="AV25" s="247"/>
      <c r="AW25" s="248"/>
      <c r="AX25" s="248"/>
      <c r="AY25" s="248"/>
      <c r="AZ25" s="234"/>
    </row>
    <row r="26" spans="2:52" ht="52.5" customHeight="1" thickBot="1">
      <c r="B26" s="213"/>
      <c r="C26" s="216"/>
      <c r="D26" s="216"/>
      <c r="E26" s="216"/>
      <c r="F26" s="245"/>
      <c r="G26" s="17" t="str">
        <f>+Causas!B27</f>
        <v>La información no se tiene de manera oportuna o la información no se recibe (o no se tiene acceso) para realizar evaluaciones</v>
      </c>
      <c r="H26" s="193"/>
      <c r="I26" s="196"/>
      <c r="J26" s="184"/>
      <c r="K26" s="219"/>
      <c r="L26" s="219"/>
      <c r="M26" s="181"/>
      <c r="N26" s="196"/>
      <c r="O26" s="102" t="s">
        <v>395</v>
      </c>
      <c r="P26" s="102" t="s">
        <v>177</v>
      </c>
      <c r="Q26" s="117">
        <f t="shared" si="12"/>
        <v>15</v>
      </c>
      <c r="R26" s="102" t="s">
        <v>179</v>
      </c>
      <c r="S26" s="117">
        <f t="shared" si="13"/>
        <v>15</v>
      </c>
      <c r="T26" s="102" t="s">
        <v>181</v>
      </c>
      <c r="U26" s="117">
        <f t="shared" si="14"/>
        <v>15</v>
      </c>
      <c r="V26" s="102" t="s">
        <v>185</v>
      </c>
      <c r="W26" s="117">
        <f t="shared" si="15"/>
        <v>0</v>
      </c>
      <c r="X26" s="102" t="s">
        <v>186</v>
      </c>
      <c r="Y26" s="117">
        <f t="shared" si="16"/>
        <v>15</v>
      </c>
      <c r="Z26" s="17" t="s">
        <v>269</v>
      </c>
      <c r="AA26" s="117">
        <f t="shared" si="17"/>
        <v>0</v>
      </c>
      <c r="AB26" s="102" t="s">
        <v>189</v>
      </c>
      <c r="AC26" s="117">
        <f t="shared" si="18"/>
        <v>10</v>
      </c>
      <c r="AD26" s="117">
        <f t="shared" si="0"/>
        <v>70</v>
      </c>
      <c r="AE26" s="104" t="s">
        <v>409</v>
      </c>
      <c r="AF26" s="117" t="str">
        <f t="shared" si="19"/>
        <v>Débil</v>
      </c>
      <c r="AG26" s="102" t="s">
        <v>194</v>
      </c>
      <c r="AH26" s="117" t="str">
        <f t="shared" si="20"/>
        <v>Débil</v>
      </c>
      <c r="AI26" s="48">
        <f t="shared" si="21"/>
        <v>0</v>
      </c>
      <c r="AJ26" s="196"/>
      <c r="AK26" s="196"/>
      <c r="AL26" s="219"/>
      <c r="AM26" s="219"/>
      <c r="AN26" s="196"/>
      <c r="AO26" s="196"/>
      <c r="AP26" s="196"/>
      <c r="AQ26" s="196"/>
      <c r="AR26" s="196"/>
      <c r="AS26" s="196"/>
      <c r="AT26" s="196"/>
      <c r="AU26" s="196"/>
      <c r="AV26" s="247"/>
      <c r="AW26" s="248"/>
      <c r="AX26" s="248"/>
      <c r="AY26" s="248"/>
      <c r="AZ26" s="234"/>
    </row>
    <row r="27" spans="2:52" ht="52.5" customHeight="1">
      <c r="B27" s="213"/>
      <c r="C27" s="216"/>
      <c r="D27" s="216"/>
      <c r="E27" s="216"/>
      <c r="F27" s="245"/>
      <c r="G27" s="17"/>
      <c r="H27" s="193"/>
      <c r="I27" s="196"/>
      <c r="J27" s="184"/>
      <c r="K27" s="219"/>
      <c r="L27" s="219"/>
      <c r="M27" s="181"/>
      <c r="N27" s="196"/>
      <c r="O27" s="17" t="s">
        <v>394</v>
      </c>
      <c r="P27" s="102" t="s">
        <v>177</v>
      </c>
      <c r="Q27" s="117">
        <f t="shared" ref="Q27" si="65">IF(P27="asignado",15,0)</f>
        <v>15</v>
      </c>
      <c r="R27" s="102" t="s">
        <v>179</v>
      </c>
      <c r="S27" s="117">
        <f t="shared" ref="S27" si="66">IF(R27="adecuado",15,0)</f>
        <v>15</v>
      </c>
      <c r="T27" s="102" t="s">
        <v>181</v>
      </c>
      <c r="U27" s="117">
        <f t="shared" ref="U27" si="67">IF(T27="oportuna",15,0)</f>
        <v>15</v>
      </c>
      <c r="V27" s="102" t="s">
        <v>185</v>
      </c>
      <c r="W27" s="117">
        <f t="shared" ref="W27" si="68">IF(V27="prevenir",15,IF(V27="detectar",10,0))</f>
        <v>0</v>
      </c>
      <c r="X27" s="102" t="s">
        <v>186</v>
      </c>
      <c r="Y27" s="117">
        <f t="shared" ref="Y27" si="69">IF(X27="confiable",15,0)</f>
        <v>15</v>
      </c>
      <c r="Z27" s="17" t="s">
        <v>269</v>
      </c>
      <c r="AA27" s="117">
        <f t="shared" ref="AA27" si="70">IF(Z27="Se investigan y resuelven oportunamente ",15,0)</f>
        <v>0</v>
      </c>
      <c r="AB27" s="102" t="s">
        <v>189</v>
      </c>
      <c r="AC27" s="117">
        <f t="shared" ref="AC27" si="71">IF(AB27="completa",10,IF(AB27="incompleta",5,0))</f>
        <v>10</v>
      </c>
      <c r="AD27" s="117">
        <f t="shared" ref="AD27" si="72">Q27+S27+U27+W27+Y27+AA27+AC27</f>
        <v>70</v>
      </c>
      <c r="AE27" s="104" t="s">
        <v>410</v>
      </c>
      <c r="AF27" s="117" t="str">
        <f t="shared" ref="AF27" si="73">IF(AD27&lt;=85,"Débil",IF(AND(AD27&gt;=86,AD27&lt;=95),"Moderado",IF(AD27&gt;95,"Fuerte")))</f>
        <v>Débil</v>
      </c>
      <c r="AG27" s="102" t="s">
        <v>38</v>
      </c>
      <c r="AH27" s="117" t="str">
        <f t="shared" ref="AH27" si="74">IF(AND(AF27="Fuerte",AG27="Fuerte"),"Fuerte",IF(AND(AF27="Fuerte",AG27="Moderado"),"Moderado",IF(AND(AF27="Fuerte",AG27="Débil"),"Débil",IF(AND(AF27="Moderado",AG27="Fuerte"),"Moderado",IF(AND(AF27="Moderado",AG27="Moderado"),"Moderado",IF(AND(AF27="Moderado",AG27="Débil"),"Débil",IF(AND(AF27="Débil",AG27="Fuerte"),"Débil",IF(AND(AF27="Débil",AG27="Moderado"),"Débil",IF(AND(AF27="Débil",AG27="Débil"),"Débil",)))))))))</f>
        <v>Débil</v>
      </c>
      <c r="AI27" s="48">
        <f t="shared" ref="AI27" si="75">IF(AH27="Débil",0,IF(AH27="Moderado",75,IF(AH27="Fuerte",100,)))</f>
        <v>0</v>
      </c>
      <c r="AJ27" s="196"/>
      <c r="AK27" s="196"/>
      <c r="AL27" s="219"/>
      <c r="AM27" s="219"/>
      <c r="AN27" s="196"/>
      <c r="AO27" s="196"/>
      <c r="AP27" s="196"/>
      <c r="AQ27" s="196"/>
      <c r="AR27" s="196"/>
      <c r="AS27" s="196"/>
      <c r="AT27" s="196"/>
      <c r="AU27" s="196"/>
      <c r="AV27" s="247"/>
      <c r="AW27" s="248"/>
      <c r="AX27" s="248"/>
      <c r="AY27" s="248"/>
      <c r="AZ27" s="234"/>
    </row>
    <row r="28" spans="2:52" ht="15" hidden="1" customHeight="1">
      <c r="B28" s="186">
        <v>4</v>
      </c>
      <c r="C28" s="189"/>
      <c r="D28" s="189"/>
      <c r="E28" s="189"/>
      <c r="F28" s="222"/>
      <c r="G28" s="36"/>
      <c r="H28" s="209"/>
      <c r="I28" s="180" t="e">
        <f>'Calificación probabilidad'!E55</f>
        <v>#DIV/0!</v>
      </c>
      <c r="J28" s="183" t="e">
        <f>MID(I28,1,1)</f>
        <v>#DIV/0!</v>
      </c>
      <c r="K28" s="218">
        <f>VALUE(IF(L28="Catastrofico",5,IF(L28="Mayor",4,IF(L28="Moderado",3,IF(L28="Menor",2,IF(L28="Insignificante",1,0))))))</f>
        <v>0</v>
      </c>
      <c r="L28" s="183"/>
      <c r="M28" s="180" t="e">
        <f>VALUE(CONCATENATE(J28,K28))</f>
        <v>#DIV/0!</v>
      </c>
      <c r="N28" s="180" t="e">
        <f>VLOOKUP(M28,Hoja2!$D$25:$E$67,2,0)</f>
        <v>#DIV/0!</v>
      </c>
      <c r="O28" s="34"/>
      <c r="P28" s="34"/>
      <c r="Q28" s="35">
        <f t="shared" si="12"/>
        <v>0</v>
      </c>
      <c r="R28" s="34"/>
      <c r="S28" s="35">
        <f t="shared" si="13"/>
        <v>0</v>
      </c>
      <c r="T28" s="34"/>
      <c r="U28" s="35">
        <f t="shared" si="14"/>
        <v>0</v>
      </c>
      <c r="V28" s="34"/>
      <c r="W28" s="35">
        <f t="shared" si="15"/>
        <v>0</v>
      </c>
      <c r="X28" s="34"/>
      <c r="Y28" s="35">
        <f t="shared" si="16"/>
        <v>0</v>
      </c>
      <c r="Z28" s="61"/>
      <c r="AA28" s="35">
        <f t="shared" si="17"/>
        <v>0</v>
      </c>
      <c r="AB28" s="34"/>
      <c r="AC28" s="35">
        <f t="shared" si="18"/>
        <v>0</v>
      </c>
      <c r="AD28" s="35">
        <f t="shared" si="0"/>
        <v>0</v>
      </c>
      <c r="AE28" s="34"/>
      <c r="AF28" s="35" t="str">
        <f t="shared" si="19"/>
        <v>Débil</v>
      </c>
      <c r="AG28" s="34"/>
      <c r="AH28" s="35">
        <f t="shared" si="20"/>
        <v>0</v>
      </c>
      <c r="AI28" s="35">
        <f t="shared" si="21"/>
        <v>0</v>
      </c>
      <c r="AJ28" s="180">
        <f>AVERAGE(AI28:AI40)</f>
        <v>0</v>
      </c>
      <c r="AK28" s="180" t="str">
        <f>IF(AJ28&lt;50,"Débil",IF(AND(AJ28&gt;=50,AJ28&lt;99),"Moderado",IF(AJ28=100,"Fuerte",)))</f>
        <v>Débil</v>
      </c>
      <c r="AL28" s="183"/>
      <c r="AM28" s="183"/>
      <c r="AN28" s="180" t="e">
        <f>VALUE(IF(AND(AK28="Fuerte",AL28="Directamente"),J28-2,IF(AND(AK28="Fuerte",AL28="No disminuye"),J28,IF(AND(AK28="Moderado",AL28="directamente"),J28-1,IF(AND(AK28="Moderado",AL28="no disminuye"),J28,J28)))))</f>
        <v>#DIV/0!</v>
      </c>
      <c r="AO28" s="180" t="e">
        <f>IF(AN28&lt;1,Hoja2!H42,AN28)</f>
        <v>#DIV/0!</v>
      </c>
      <c r="AP28" s="180" t="e">
        <f>IF(AO28=1,Hoja2!$H$3,IF(AO28=2,Hoja2!$H$4,IF(AO28=3,Hoja2!$H$5,IF(AO28=4,Hoja2!$H$6,IF(AO28=5,Hoja2!$H$7,0)))))</f>
        <v>#DIV/0!</v>
      </c>
      <c r="AQ28" s="180">
        <f>VALUE(IF(AND(AK28="Fuerte",AM28="Directamente"),K28-2,IF(AND(AK28="Fuerte",AM28="indirectamente"),K28-1,IF(AND(AK28="Fuerte",AM28="No disminuye"),K28,IF(AND(AK28="Moderado",AM28="directamente"),K28-1,IF(AND(AK28="Moderado",AM28="indirectamente"),K28,IF(AND(AK28="Moderado",AM28="no disminuye"),K28,K28)))))))</f>
        <v>0</v>
      </c>
      <c r="AR28" s="180">
        <f>IF(AQ28&lt;1,Hoja2!N42,AQ28)</f>
        <v>0</v>
      </c>
      <c r="AS28" s="180">
        <f>IF(AR28=1,Hoja2!$N$3,IF(AR28=2,Hoja2!$N$4,IF(AR28=3,Hoja2!$N$5,IF(AR28=4,Hoja2!$N$6,IF(AR28=5,Hoja2!$N$7,0)))))</f>
        <v>0</v>
      </c>
      <c r="AT28" s="180" t="e">
        <f>VALUE(CONCATENATE(AO28,AR28))</f>
        <v>#DIV/0!</v>
      </c>
      <c r="AU28" s="180" t="e">
        <f>VLOOKUP(AT28,Hoja2!$D$25:$E$49,2,0)</f>
        <v>#DIV/0!</v>
      </c>
      <c r="AV28" s="36"/>
      <c r="AW28" s="34"/>
      <c r="AX28" s="34"/>
      <c r="AY28" s="34"/>
      <c r="AZ28" s="235"/>
    </row>
    <row r="29" spans="2:52" ht="15" hidden="1" customHeight="1">
      <c r="B29" s="187"/>
      <c r="C29" s="190"/>
      <c r="D29" s="190"/>
      <c r="E29" s="190"/>
      <c r="F29" s="223"/>
      <c r="G29" s="17"/>
      <c r="H29" s="193"/>
      <c r="I29" s="181"/>
      <c r="J29" s="184"/>
      <c r="K29" s="219"/>
      <c r="L29" s="184"/>
      <c r="M29" s="181"/>
      <c r="N29" s="181"/>
      <c r="O29" s="16"/>
      <c r="P29" s="16"/>
      <c r="Q29" s="48">
        <f t="shared" si="12"/>
        <v>0</v>
      </c>
      <c r="R29" s="16"/>
      <c r="S29" s="48">
        <f t="shared" si="13"/>
        <v>0</v>
      </c>
      <c r="T29" s="16"/>
      <c r="U29" s="48">
        <f t="shared" si="14"/>
        <v>0</v>
      </c>
      <c r="V29" s="16"/>
      <c r="W29" s="48">
        <f t="shared" si="15"/>
        <v>0</v>
      </c>
      <c r="X29" s="16"/>
      <c r="Y29" s="48">
        <f t="shared" si="16"/>
        <v>0</v>
      </c>
      <c r="Z29" s="19"/>
      <c r="AA29" s="48">
        <f t="shared" si="17"/>
        <v>0</v>
      </c>
      <c r="AB29" s="16"/>
      <c r="AC29" s="48">
        <f t="shared" si="18"/>
        <v>0</v>
      </c>
      <c r="AD29" s="48">
        <f t="shared" si="0"/>
        <v>0</v>
      </c>
      <c r="AE29" s="16"/>
      <c r="AF29" s="48" t="str">
        <f t="shared" si="19"/>
        <v>Débil</v>
      </c>
      <c r="AG29" s="16"/>
      <c r="AH29" s="48">
        <f t="shared" si="20"/>
        <v>0</v>
      </c>
      <c r="AI29" s="48">
        <f t="shared" si="21"/>
        <v>0</v>
      </c>
      <c r="AJ29" s="181"/>
      <c r="AK29" s="181"/>
      <c r="AL29" s="184"/>
      <c r="AM29" s="184"/>
      <c r="AN29" s="181"/>
      <c r="AO29" s="181"/>
      <c r="AP29" s="181"/>
      <c r="AQ29" s="181"/>
      <c r="AR29" s="181"/>
      <c r="AS29" s="181"/>
      <c r="AT29" s="181"/>
      <c r="AU29" s="181"/>
      <c r="AV29" s="17"/>
      <c r="AW29" s="16"/>
      <c r="AX29" s="16"/>
      <c r="AY29" s="16"/>
      <c r="AZ29" s="236"/>
    </row>
    <row r="30" spans="2:52" ht="15" hidden="1" customHeight="1">
      <c r="B30" s="187"/>
      <c r="C30" s="190"/>
      <c r="D30" s="190"/>
      <c r="E30" s="190"/>
      <c r="F30" s="223"/>
      <c r="G30" s="17"/>
      <c r="H30" s="193"/>
      <c r="I30" s="181"/>
      <c r="J30" s="184"/>
      <c r="K30" s="219"/>
      <c r="L30" s="184"/>
      <c r="M30" s="181"/>
      <c r="N30" s="181"/>
      <c r="O30" s="16"/>
      <c r="P30" s="16"/>
      <c r="Q30" s="48">
        <f t="shared" si="12"/>
        <v>0</v>
      </c>
      <c r="R30" s="16"/>
      <c r="S30" s="48">
        <f t="shared" si="13"/>
        <v>0</v>
      </c>
      <c r="T30" s="16"/>
      <c r="U30" s="48">
        <f t="shared" si="14"/>
        <v>0</v>
      </c>
      <c r="V30" s="16"/>
      <c r="W30" s="48">
        <f t="shared" si="15"/>
        <v>0</v>
      </c>
      <c r="X30" s="16"/>
      <c r="Y30" s="48">
        <f t="shared" si="16"/>
        <v>0</v>
      </c>
      <c r="Z30" s="19"/>
      <c r="AA30" s="48">
        <f t="shared" si="17"/>
        <v>0</v>
      </c>
      <c r="AB30" s="16"/>
      <c r="AC30" s="48">
        <f t="shared" si="18"/>
        <v>0</v>
      </c>
      <c r="AD30" s="48">
        <f t="shared" si="0"/>
        <v>0</v>
      </c>
      <c r="AE30" s="16"/>
      <c r="AF30" s="48" t="str">
        <f t="shared" si="19"/>
        <v>Débil</v>
      </c>
      <c r="AG30" s="16"/>
      <c r="AH30" s="48">
        <f t="shared" si="20"/>
        <v>0</v>
      </c>
      <c r="AI30" s="48">
        <f t="shared" si="21"/>
        <v>0</v>
      </c>
      <c r="AJ30" s="181"/>
      <c r="AK30" s="181"/>
      <c r="AL30" s="184"/>
      <c r="AM30" s="184"/>
      <c r="AN30" s="181"/>
      <c r="AO30" s="181"/>
      <c r="AP30" s="181"/>
      <c r="AQ30" s="181"/>
      <c r="AR30" s="181"/>
      <c r="AS30" s="181"/>
      <c r="AT30" s="181"/>
      <c r="AU30" s="181"/>
      <c r="AV30" s="17"/>
      <c r="AW30" s="16"/>
      <c r="AX30" s="16"/>
      <c r="AY30" s="16"/>
      <c r="AZ30" s="236"/>
    </row>
    <row r="31" spans="2:52" ht="15" hidden="1" customHeight="1">
      <c r="B31" s="187"/>
      <c r="C31" s="190"/>
      <c r="D31" s="190"/>
      <c r="E31" s="190"/>
      <c r="F31" s="223"/>
      <c r="G31" s="17"/>
      <c r="H31" s="193"/>
      <c r="I31" s="181"/>
      <c r="J31" s="184"/>
      <c r="K31" s="219"/>
      <c r="L31" s="184"/>
      <c r="M31" s="181"/>
      <c r="N31" s="181"/>
      <c r="O31" s="16"/>
      <c r="P31" s="16"/>
      <c r="Q31" s="48">
        <f t="shared" si="12"/>
        <v>0</v>
      </c>
      <c r="R31" s="16"/>
      <c r="S31" s="48">
        <f t="shared" si="13"/>
        <v>0</v>
      </c>
      <c r="T31" s="16"/>
      <c r="U31" s="48">
        <f t="shared" si="14"/>
        <v>0</v>
      </c>
      <c r="V31" s="16"/>
      <c r="W31" s="48">
        <f t="shared" si="15"/>
        <v>0</v>
      </c>
      <c r="X31" s="16"/>
      <c r="Y31" s="48">
        <f t="shared" si="16"/>
        <v>0</v>
      </c>
      <c r="Z31" s="19"/>
      <c r="AA31" s="48">
        <f t="shared" si="17"/>
        <v>0</v>
      </c>
      <c r="AB31" s="16"/>
      <c r="AC31" s="48">
        <f t="shared" si="18"/>
        <v>0</v>
      </c>
      <c r="AD31" s="48">
        <f t="shared" si="0"/>
        <v>0</v>
      </c>
      <c r="AE31" s="16"/>
      <c r="AF31" s="48" t="str">
        <f t="shared" si="19"/>
        <v>Débil</v>
      </c>
      <c r="AG31" s="16"/>
      <c r="AH31" s="48">
        <f t="shared" si="20"/>
        <v>0</v>
      </c>
      <c r="AI31" s="48">
        <f t="shared" si="21"/>
        <v>0</v>
      </c>
      <c r="AJ31" s="181"/>
      <c r="AK31" s="181"/>
      <c r="AL31" s="184"/>
      <c r="AM31" s="184"/>
      <c r="AN31" s="181"/>
      <c r="AO31" s="181"/>
      <c r="AP31" s="181"/>
      <c r="AQ31" s="181"/>
      <c r="AR31" s="181"/>
      <c r="AS31" s="181"/>
      <c r="AT31" s="181"/>
      <c r="AU31" s="181"/>
      <c r="AV31" s="17"/>
      <c r="AW31" s="16"/>
      <c r="AX31" s="16"/>
      <c r="AY31" s="16"/>
      <c r="AZ31" s="236"/>
    </row>
    <row r="32" spans="2:52" ht="15" hidden="1" customHeight="1">
      <c r="B32" s="187"/>
      <c r="C32" s="190"/>
      <c r="D32" s="190"/>
      <c r="E32" s="190"/>
      <c r="F32" s="223"/>
      <c r="G32" s="17"/>
      <c r="H32" s="193"/>
      <c r="I32" s="181"/>
      <c r="J32" s="184"/>
      <c r="K32" s="219"/>
      <c r="L32" s="184"/>
      <c r="M32" s="181"/>
      <c r="N32" s="181"/>
      <c r="O32" s="16"/>
      <c r="P32" s="16"/>
      <c r="Q32" s="48">
        <f t="shared" si="12"/>
        <v>0</v>
      </c>
      <c r="R32" s="16"/>
      <c r="S32" s="48">
        <f t="shared" si="13"/>
        <v>0</v>
      </c>
      <c r="T32" s="16"/>
      <c r="U32" s="48">
        <f t="shared" si="14"/>
        <v>0</v>
      </c>
      <c r="V32" s="16"/>
      <c r="W32" s="48">
        <f t="shared" si="15"/>
        <v>0</v>
      </c>
      <c r="X32" s="16"/>
      <c r="Y32" s="48">
        <f t="shared" si="16"/>
        <v>0</v>
      </c>
      <c r="Z32" s="19"/>
      <c r="AA32" s="48">
        <f t="shared" si="17"/>
        <v>0</v>
      </c>
      <c r="AB32" s="16"/>
      <c r="AC32" s="48">
        <f t="shared" si="18"/>
        <v>0</v>
      </c>
      <c r="AD32" s="48">
        <f t="shared" si="0"/>
        <v>0</v>
      </c>
      <c r="AE32" s="16"/>
      <c r="AF32" s="48" t="str">
        <f t="shared" si="19"/>
        <v>Débil</v>
      </c>
      <c r="AG32" s="16"/>
      <c r="AH32" s="48">
        <f t="shared" si="20"/>
        <v>0</v>
      </c>
      <c r="AI32" s="48">
        <f t="shared" si="21"/>
        <v>0</v>
      </c>
      <c r="AJ32" s="181"/>
      <c r="AK32" s="181"/>
      <c r="AL32" s="184"/>
      <c r="AM32" s="184"/>
      <c r="AN32" s="181"/>
      <c r="AO32" s="181"/>
      <c r="AP32" s="181"/>
      <c r="AQ32" s="181"/>
      <c r="AR32" s="181"/>
      <c r="AS32" s="181"/>
      <c r="AT32" s="181"/>
      <c r="AU32" s="181"/>
      <c r="AV32" s="17"/>
      <c r="AW32" s="16"/>
      <c r="AX32" s="16"/>
      <c r="AY32" s="16"/>
      <c r="AZ32" s="236"/>
    </row>
    <row r="33" spans="2:52" ht="15" hidden="1" customHeight="1">
      <c r="B33" s="187"/>
      <c r="C33" s="190"/>
      <c r="D33" s="190"/>
      <c r="E33" s="190"/>
      <c r="F33" s="223"/>
      <c r="G33" s="17"/>
      <c r="H33" s="193"/>
      <c r="I33" s="181"/>
      <c r="J33" s="184"/>
      <c r="K33" s="219"/>
      <c r="L33" s="184"/>
      <c r="M33" s="181"/>
      <c r="N33" s="181"/>
      <c r="O33" s="16"/>
      <c r="P33" s="16"/>
      <c r="Q33" s="48">
        <f t="shared" si="12"/>
        <v>0</v>
      </c>
      <c r="R33" s="16"/>
      <c r="S33" s="48">
        <f t="shared" si="13"/>
        <v>0</v>
      </c>
      <c r="T33" s="16"/>
      <c r="U33" s="48">
        <f t="shared" si="14"/>
        <v>0</v>
      </c>
      <c r="V33" s="16"/>
      <c r="W33" s="48">
        <f t="shared" si="15"/>
        <v>0</v>
      </c>
      <c r="X33" s="16"/>
      <c r="Y33" s="48">
        <f t="shared" si="16"/>
        <v>0</v>
      </c>
      <c r="Z33" s="19"/>
      <c r="AA33" s="48">
        <f t="shared" si="17"/>
        <v>0</v>
      </c>
      <c r="AB33" s="16"/>
      <c r="AC33" s="48">
        <f t="shared" si="18"/>
        <v>0</v>
      </c>
      <c r="AD33" s="48">
        <f t="shared" si="0"/>
        <v>0</v>
      </c>
      <c r="AE33" s="16"/>
      <c r="AF33" s="48" t="str">
        <f t="shared" si="19"/>
        <v>Débil</v>
      </c>
      <c r="AG33" s="16"/>
      <c r="AH33" s="48">
        <f t="shared" si="20"/>
        <v>0</v>
      </c>
      <c r="AI33" s="48">
        <f t="shared" si="21"/>
        <v>0</v>
      </c>
      <c r="AJ33" s="181"/>
      <c r="AK33" s="181"/>
      <c r="AL33" s="184"/>
      <c r="AM33" s="184"/>
      <c r="AN33" s="181"/>
      <c r="AO33" s="181"/>
      <c r="AP33" s="181"/>
      <c r="AQ33" s="181"/>
      <c r="AR33" s="181"/>
      <c r="AS33" s="181"/>
      <c r="AT33" s="181"/>
      <c r="AU33" s="181"/>
      <c r="AV33" s="17"/>
      <c r="AW33" s="16"/>
      <c r="AX33" s="16"/>
      <c r="AY33" s="16"/>
      <c r="AZ33" s="236"/>
    </row>
    <row r="34" spans="2:52" ht="15" hidden="1" customHeight="1">
      <c r="B34" s="187"/>
      <c r="C34" s="190"/>
      <c r="D34" s="190"/>
      <c r="E34" s="190"/>
      <c r="F34" s="223"/>
      <c r="G34" s="18"/>
      <c r="H34" s="193"/>
      <c r="I34" s="181"/>
      <c r="J34" s="184"/>
      <c r="K34" s="219"/>
      <c r="L34" s="184"/>
      <c r="M34" s="181"/>
      <c r="N34" s="181"/>
      <c r="O34" s="16"/>
      <c r="P34" s="16"/>
      <c r="Q34" s="48">
        <f t="shared" si="12"/>
        <v>0</v>
      </c>
      <c r="R34" s="16"/>
      <c r="S34" s="48">
        <f t="shared" si="13"/>
        <v>0</v>
      </c>
      <c r="T34" s="16"/>
      <c r="U34" s="48">
        <f t="shared" si="14"/>
        <v>0</v>
      </c>
      <c r="V34" s="16"/>
      <c r="W34" s="48">
        <f t="shared" si="15"/>
        <v>0</v>
      </c>
      <c r="X34" s="16"/>
      <c r="Y34" s="48">
        <f t="shared" si="16"/>
        <v>0</v>
      </c>
      <c r="Z34" s="19"/>
      <c r="AA34" s="48">
        <f t="shared" si="17"/>
        <v>0</v>
      </c>
      <c r="AB34" s="16"/>
      <c r="AC34" s="48">
        <f t="shared" si="18"/>
        <v>0</v>
      </c>
      <c r="AD34" s="48">
        <f t="shared" si="0"/>
        <v>0</v>
      </c>
      <c r="AE34" s="16"/>
      <c r="AF34" s="48" t="str">
        <f t="shared" si="19"/>
        <v>Débil</v>
      </c>
      <c r="AG34" s="16"/>
      <c r="AH34" s="48">
        <f t="shared" si="20"/>
        <v>0</v>
      </c>
      <c r="AI34" s="48">
        <f t="shared" si="21"/>
        <v>0</v>
      </c>
      <c r="AJ34" s="181"/>
      <c r="AK34" s="181"/>
      <c r="AL34" s="184"/>
      <c r="AM34" s="184"/>
      <c r="AN34" s="181"/>
      <c r="AO34" s="181"/>
      <c r="AP34" s="181"/>
      <c r="AQ34" s="181"/>
      <c r="AR34" s="181"/>
      <c r="AS34" s="181"/>
      <c r="AT34" s="181"/>
      <c r="AU34" s="181"/>
      <c r="AV34" s="17"/>
      <c r="AW34" s="16"/>
      <c r="AX34" s="16"/>
      <c r="AY34" s="16"/>
      <c r="AZ34" s="236"/>
    </row>
    <row r="35" spans="2:52" ht="15" hidden="1" customHeight="1">
      <c r="B35" s="187"/>
      <c r="C35" s="190"/>
      <c r="D35" s="190"/>
      <c r="E35" s="190"/>
      <c r="F35" s="223"/>
      <c r="G35" s="18"/>
      <c r="H35" s="193"/>
      <c r="I35" s="181"/>
      <c r="J35" s="184"/>
      <c r="K35" s="219"/>
      <c r="L35" s="184"/>
      <c r="M35" s="181"/>
      <c r="N35" s="181"/>
      <c r="O35" s="16"/>
      <c r="P35" s="16"/>
      <c r="Q35" s="48">
        <f t="shared" si="12"/>
        <v>0</v>
      </c>
      <c r="R35" s="16"/>
      <c r="S35" s="48">
        <f t="shared" si="13"/>
        <v>0</v>
      </c>
      <c r="T35" s="16"/>
      <c r="U35" s="48">
        <f t="shared" si="14"/>
        <v>0</v>
      </c>
      <c r="V35" s="16"/>
      <c r="W35" s="48">
        <f t="shared" si="15"/>
        <v>0</v>
      </c>
      <c r="X35" s="16"/>
      <c r="Y35" s="48">
        <f t="shared" si="16"/>
        <v>0</v>
      </c>
      <c r="Z35" s="19"/>
      <c r="AA35" s="48">
        <f t="shared" si="17"/>
        <v>0</v>
      </c>
      <c r="AB35" s="16"/>
      <c r="AC35" s="48">
        <f t="shared" si="18"/>
        <v>0</v>
      </c>
      <c r="AD35" s="48">
        <f t="shared" si="0"/>
        <v>0</v>
      </c>
      <c r="AE35" s="16"/>
      <c r="AF35" s="48" t="str">
        <f t="shared" si="19"/>
        <v>Débil</v>
      </c>
      <c r="AG35" s="16"/>
      <c r="AH35" s="48">
        <f t="shared" si="20"/>
        <v>0</v>
      </c>
      <c r="AI35" s="48">
        <f t="shared" si="21"/>
        <v>0</v>
      </c>
      <c r="AJ35" s="181"/>
      <c r="AK35" s="181"/>
      <c r="AL35" s="184"/>
      <c r="AM35" s="184"/>
      <c r="AN35" s="181"/>
      <c r="AO35" s="181"/>
      <c r="AP35" s="181"/>
      <c r="AQ35" s="181"/>
      <c r="AR35" s="181"/>
      <c r="AS35" s="181"/>
      <c r="AT35" s="181"/>
      <c r="AU35" s="181"/>
      <c r="AV35" s="17"/>
      <c r="AW35" s="16"/>
      <c r="AX35" s="16"/>
      <c r="AY35" s="16"/>
      <c r="AZ35" s="236"/>
    </row>
    <row r="36" spans="2:52" ht="15" hidden="1" customHeight="1">
      <c r="B36" s="187"/>
      <c r="C36" s="190"/>
      <c r="D36" s="190"/>
      <c r="E36" s="190"/>
      <c r="F36" s="223"/>
      <c r="G36" s="18"/>
      <c r="H36" s="193"/>
      <c r="I36" s="181"/>
      <c r="J36" s="184"/>
      <c r="K36" s="219"/>
      <c r="L36" s="184"/>
      <c r="M36" s="181"/>
      <c r="N36" s="181"/>
      <c r="O36" s="16"/>
      <c r="P36" s="16"/>
      <c r="Q36" s="48">
        <f t="shared" si="12"/>
        <v>0</v>
      </c>
      <c r="R36" s="16"/>
      <c r="S36" s="48">
        <f t="shared" si="13"/>
        <v>0</v>
      </c>
      <c r="T36" s="16"/>
      <c r="U36" s="48">
        <f t="shared" si="14"/>
        <v>0</v>
      </c>
      <c r="V36" s="16"/>
      <c r="W36" s="48">
        <f t="shared" si="15"/>
        <v>0</v>
      </c>
      <c r="X36" s="16"/>
      <c r="Y36" s="48">
        <f t="shared" si="16"/>
        <v>0</v>
      </c>
      <c r="Z36" s="19"/>
      <c r="AA36" s="48">
        <f t="shared" si="17"/>
        <v>0</v>
      </c>
      <c r="AB36" s="16"/>
      <c r="AC36" s="48">
        <f t="shared" si="18"/>
        <v>0</v>
      </c>
      <c r="AD36" s="48">
        <f t="shared" si="0"/>
        <v>0</v>
      </c>
      <c r="AE36" s="16"/>
      <c r="AF36" s="48" t="str">
        <f t="shared" si="19"/>
        <v>Débil</v>
      </c>
      <c r="AG36" s="16"/>
      <c r="AH36" s="48">
        <f t="shared" si="20"/>
        <v>0</v>
      </c>
      <c r="AI36" s="48">
        <f t="shared" si="21"/>
        <v>0</v>
      </c>
      <c r="AJ36" s="181"/>
      <c r="AK36" s="181"/>
      <c r="AL36" s="184"/>
      <c r="AM36" s="184"/>
      <c r="AN36" s="181"/>
      <c r="AO36" s="181"/>
      <c r="AP36" s="181"/>
      <c r="AQ36" s="181"/>
      <c r="AR36" s="181"/>
      <c r="AS36" s="181"/>
      <c r="AT36" s="181"/>
      <c r="AU36" s="181"/>
      <c r="AV36" s="17"/>
      <c r="AW36" s="16"/>
      <c r="AX36" s="16"/>
      <c r="AY36" s="16"/>
      <c r="AZ36" s="236"/>
    </row>
    <row r="37" spans="2:52" ht="15" hidden="1" customHeight="1">
      <c r="B37" s="187"/>
      <c r="C37" s="190"/>
      <c r="D37" s="190"/>
      <c r="E37" s="190"/>
      <c r="F37" s="223"/>
      <c r="G37" s="18"/>
      <c r="H37" s="193"/>
      <c r="I37" s="181"/>
      <c r="J37" s="184"/>
      <c r="K37" s="219"/>
      <c r="L37" s="184"/>
      <c r="M37" s="181"/>
      <c r="N37" s="181"/>
      <c r="O37" s="16"/>
      <c r="P37" s="16"/>
      <c r="Q37" s="48">
        <f t="shared" si="12"/>
        <v>0</v>
      </c>
      <c r="R37" s="16"/>
      <c r="S37" s="48">
        <f t="shared" si="13"/>
        <v>0</v>
      </c>
      <c r="T37" s="16"/>
      <c r="U37" s="48">
        <f t="shared" si="14"/>
        <v>0</v>
      </c>
      <c r="V37" s="16"/>
      <c r="W37" s="48">
        <f t="shared" si="15"/>
        <v>0</v>
      </c>
      <c r="X37" s="16"/>
      <c r="Y37" s="48">
        <f t="shared" si="16"/>
        <v>0</v>
      </c>
      <c r="Z37" s="19"/>
      <c r="AA37" s="48">
        <f t="shared" si="17"/>
        <v>0</v>
      </c>
      <c r="AB37" s="16"/>
      <c r="AC37" s="48">
        <f t="shared" si="18"/>
        <v>0</v>
      </c>
      <c r="AD37" s="48">
        <f t="shared" si="0"/>
        <v>0</v>
      </c>
      <c r="AE37" s="16"/>
      <c r="AF37" s="48" t="str">
        <f t="shared" si="19"/>
        <v>Débil</v>
      </c>
      <c r="AG37" s="16"/>
      <c r="AH37" s="48">
        <f t="shared" si="20"/>
        <v>0</v>
      </c>
      <c r="AI37" s="48">
        <f t="shared" si="21"/>
        <v>0</v>
      </c>
      <c r="AJ37" s="181"/>
      <c r="AK37" s="181"/>
      <c r="AL37" s="184"/>
      <c r="AM37" s="184"/>
      <c r="AN37" s="181"/>
      <c r="AO37" s="181"/>
      <c r="AP37" s="181"/>
      <c r="AQ37" s="181"/>
      <c r="AR37" s="181"/>
      <c r="AS37" s="181"/>
      <c r="AT37" s="181"/>
      <c r="AU37" s="181"/>
      <c r="AV37" s="17"/>
      <c r="AW37" s="16"/>
      <c r="AX37" s="16"/>
      <c r="AY37" s="16"/>
      <c r="AZ37" s="236"/>
    </row>
    <row r="38" spans="2:52" ht="15" hidden="1" customHeight="1">
      <c r="B38" s="187"/>
      <c r="C38" s="190"/>
      <c r="D38" s="190"/>
      <c r="E38" s="190"/>
      <c r="F38" s="223"/>
      <c r="G38" s="18"/>
      <c r="H38" s="138"/>
      <c r="I38" s="181"/>
      <c r="J38" s="184"/>
      <c r="K38" s="219"/>
      <c r="L38" s="184"/>
      <c r="M38" s="181"/>
      <c r="N38" s="181"/>
      <c r="O38" s="16"/>
      <c r="P38" s="16"/>
      <c r="Q38" s="48">
        <f t="shared" si="12"/>
        <v>0</v>
      </c>
      <c r="R38" s="16"/>
      <c r="S38" s="48">
        <f t="shared" si="13"/>
        <v>0</v>
      </c>
      <c r="T38" s="16"/>
      <c r="U38" s="48">
        <f t="shared" si="14"/>
        <v>0</v>
      </c>
      <c r="V38" s="16"/>
      <c r="W38" s="48">
        <f t="shared" si="15"/>
        <v>0</v>
      </c>
      <c r="X38" s="16"/>
      <c r="Y38" s="48">
        <f t="shared" si="16"/>
        <v>0</v>
      </c>
      <c r="Z38" s="19"/>
      <c r="AA38" s="48">
        <f t="shared" si="17"/>
        <v>0</v>
      </c>
      <c r="AB38" s="16"/>
      <c r="AC38" s="48">
        <f t="shared" si="18"/>
        <v>0</v>
      </c>
      <c r="AD38" s="48">
        <f t="shared" si="0"/>
        <v>0</v>
      </c>
      <c r="AE38" s="16"/>
      <c r="AF38" s="48" t="str">
        <f t="shared" si="19"/>
        <v>Débil</v>
      </c>
      <c r="AG38" s="16"/>
      <c r="AH38" s="48">
        <f t="shared" si="20"/>
        <v>0</v>
      </c>
      <c r="AI38" s="48">
        <f t="shared" si="21"/>
        <v>0</v>
      </c>
      <c r="AJ38" s="181"/>
      <c r="AK38" s="181"/>
      <c r="AL38" s="184"/>
      <c r="AM38" s="184"/>
      <c r="AN38" s="181"/>
      <c r="AO38" s="181"/>
      <c r="AP38" s="181"/>
      <c r="AQ38" s="181"/>
      <c r="AR38" s="181"/>
      <c r="AS38" s="181"/>
      <c r="AT38" s="181"/>
      <c r="AU38" s="181"/>
      <c r="AV38" s="19"/>
      <c r="AW38" s="16"/>
      <c r="AX38" s="16"/>
      <c r="AY38" s="16"/>
      <c r="AZ38" s="236"/>
    </row>
    <row r="39" spans="2:52" ht="15" hidden="1" customHeight="1">
      <c r="B39" s="187"/>
      <c r="C39" s="190"/>
      <c r="D39" s="190"/>
      <c r="E39" s="190"/>
      <c r="F39" s="223"/>
      <c r="G39" s="20"/>
      <c r="H39" s="138"/>
      <c r="I39" s="181"/>
      <c r="J39" s="184"/>
      <c r="K39" s="219"/>
      <c r="L39" s="184"/>
      <c r="M39" s="181"/>
      <c r="N39" s="181"/>
      <c r="O39" s="16"/>
      <c r="P39" s="16"/>
      <c r="Q39" s="48">
        <f t="shared" si="12"/>
        <v>0</v>
      </c>
      <c r="R39" s="16"/>
      <c r="S39" s="48">
        <f t="shared" si="13"/>
        <v>0</v>
      </c>
      <c r="T39" s="16"/>
      <c r="U39" s="48">
        <f t="shared" si="14"/>
        <v>0</v>
      </c>
      <c r="V39" s="16"/>
      <c r="W39" s="48">
        <f t="shared" si="15"/>
        <v>0</v>
      </c>
      <c r="X39" s="16"/>
      <c r="Y39" s="48">
        <f t="shared" si="16"/>
        <v>0</v>
      </c>
      <c r="Z39" s="19"/>
      <c r="AA39" s="48">
        <f t="shared" si="17"/>
        <v>0</v>
      </c>
      <c r="AB39" s="16"/>
      <c r="AC39" s="48">
        <f t="shared" si="18"/>
        <v>0</v>
      </c>
      <c r="AD39" s="48">
        <f t="shared" si="0"/>
        <v>0</v>
      </c>
      <c r="AE39" s="16"/>
      <c r="AF39" s="48" t="str">
        <f t="shared" si="19"/>
        <v>Débil</v>
      </c>
      <c r="AG39" s="16"/>
      <c r="AH39" s="48">
        <f t="shared" si="20"/>
        <v>0</v>
      </c>
      <c r="AI39" s="48">
        <f t="shared" si="21"/>
        <v>0</v>
      </c>
      <c r="AJ39" s="181"/>
      <c r="AK39" s="181"/>
      <c r="AL39" s="184"/>
      <c r="AM39" s="184"/>
      <c r="AN39" s="181"/>
      <c r="AO39" s="181"/>
      <c r="AP39" s="181"/>
      <c r="AQ39" s="181"/>
      <c r="AR39" s="181"/>
      <c r="AS39" s="181"/>
      <c r="AT39" s="181"/>
      <c r="AU39" s="181"/>
      <c r="AV39" s="21"/>
      <c r="AW39" s="16"/>
      <c r="AX39" s="16"/>
      <c r="AY39" s="16"/>
      <c r="AZ39" s="236"/>
    </row>
    <row r="40" spans="2:52" ht="15.75" hidden="1" customHeight="1" thickBot="1">
      <c r="B40" s="188"/>
      <c r="C40" s="191"/>
      <c r="D40" s="191"/>
      <c r="E40" s="191"/>
      <c r="F40" s="224"/>
      <c r="G40" s="50"/>
      <c r="H40" s="194"/>
      <c r="I40" s="182"/>
      <c r="J40" s="185"/>
      <c r="K40" s="220"/>
      <c r="L40" s="185"/>
      <c r="M40" s="182"/>
      <c r="N40" s="182"/>
      <c r="O40" s="51"/>
      <c r="P40" s="51"/>
      <c r="Q40" s="52">
        <f t="shared" si="12"/>
        <v>0</v>
      </c>
      <c r="R40" s="51"/>
      <c r="S40" s="52">
        <f t="shared" si="13"/>
        <v>0</v>
      </c>
      <c r="T40" s="51"/>
      <c r="U40" s="52">
        <f t="shared" si="14"/>
        <v>0</v>
      </c>
      <c r="V40" s="51"/>
      <c r="W40" s="52">
        <f t="shared" si="15"/>
        <v>0</v>
      </c>
      <c r="X40" s="51"/>
      <c r="Y40" s="52">
        <f t="shared" si="16"/>
        <v>0</v>
      </c>
      <c r="Z40" s="62"/>
      <c r="AA40" s="52">
        <f t="shared" si="17"/>
        <v>0</v>
      </c>
      <c r="AB40" s="51"/>
      <c r="AC40" s="52">
        <f t="shared" si="18"/>
        <v>0</v>
      </c>
      <c r="AD40" s="52">
        <f t="shared" si="0"/>
        <v>0</v>
      </c>
      <c r="AE40" s="51"/>
      <c r="AF40" s="52" t="str">
        <f t="shared" si="19"/>
        <v>Débil</v>
      </c>
      <c r="AG40" s="51"/>
      <c r="AH40" s="52">
        <f t="shared" si="20"/>
        <v>0</v>
      </c>
      <c r="AI40" s="52">
        <f t="shared" si="21"/>
        <v>0</v>
      </c>
      <c r="AJ40" s="182"/>
      <c r="AK40" s="182"/>
      <c r="AL40" s="185"/>
      <c r="AM40" s="185"/>
      <c r="AN40" s="182"/>
      <c r="AO40" s="182"/>
      <c r="AP40" s="182"/>
      <c r="AQ40" s="182"/>
      <c r="AR40" s="182"/>
      <c r="AS40" s="182"/>
      <c r="AT40" s="182"/>
      <c r="AU40" s="182"/>
      <c r="AV40" s="53"/>
      <c r="AW40" s="51"/>
      <c r="AX40" s="51"/>
      <c r="AY40" s="51"/>
      <c r="AZ40" s="237"/>
    </row>
    <row r="41" spans="2:52" ht="15" hidden="1" customHeight="1">
      <c r="B41" s="186">
        <v>5</v>
      </c>
      <c r="C41" s="189"/>
      <c r="D41" s="189"/>
      <c r="E41" s="189"/>
      <c r="F41" s="222"/>
      <c r="G41" s="36"/>
      <c r="H41" s="192"/>
      <c r="I41" s="180" t="e">
        <f>'Calificación probabilidad'!E69</f>
        <v>#DIV/0!</v>
      </c>
      <c r="J41" s="183" t="e">
        <f>MID(I41,1,1)</f>
        <v>#DIV/0!</v>
      </c>
      <c r="K41" s="218">
        <f>VALUE(IF(L41="Catastrofico",5,IF(L41="Mayor",4,IF(L41="Moderado",3,IF(L41="Menor",2,IF(L41="Insignificante",1,0))))))</f>
        <v>0</v>
      </c>
      <c r="L41" s="183"/>
      <c r="M41" s="180" t="e">
        <f>VALUE(CONCATENATE(J41,K41))</f>
        <v>#DIV/0!</v>
      </c>
      <c r="N41" s="180" t="e">
        <f>VLOOKUP(M41,Hoja2!$D$25:$E$67,2,0)</f>
        <v>#DIV/0!</v>
      </c>
      <c r="O41" s="34"/>
      <c r="P41" s="34"/>
      <c r="Q41" s="35">
        <f t="shared" si="12"/>
        <v>0</v>
      </c>
      <c r="R41" s="34"/>
      <c r="S41" s="35">
        <f t="shared" si="13"/>
        <v>0</v>
      </c>
      <c r="T41" s="34"/>
      <c r="U41" s="35">
        <f t="shared" si="14"/>
        <v>0</v>
      </c>
      <c r="V41" s="34"/>
      <c r="W41" s="35">
        <f t="shared" si="15"/>
        <v>0</v>
      </c>
      <c r="X41" s="34"/>
      <c r="Y41" s="35">
        <f t="shared" si="16"/>
        <v>0</v>
      </c>
      <c r="Z41" s="61"/>
      <c r="AA41" s="35">
        <f t="shared" si="17"/>
        <v>0</v>
      </c>
      <c r="AB41" s="34"/>
      <c r="AC41" s="35">
        <f t="shared" si="18"/>
        <v>0</v>
      </c>
      <c r="AD41" s="35">
        <f t="shared" si="0"/>
        <v>0</v>
      </c>
      <c r="AE41" s="34"/>
      <c r="AF41" s="35" t="str">
        <f t="shared" si="19"/>
        <v>Débil</v>
      </c>
      <c r="AG41" s="34"/>
      <c r="AH41" s="35">
        <f t="shared" si="20"/>
        <v>0</v>
      </c>
      <c r="AI41" s="35">
        <f t="shared" si="21"/>
        <v>0</v>
      </c>
      <c r="AJ41" s="180">
        <f>AVERAGE(AI41:AI53)</f>
        <v>0</v>
      </c>
      <c r="AK41" s="180" t="str">
        <f>IF(AJ41&lt;50,"Débil",IF(AND(AJ41&gt;=50,AJ41&lt;99),"Moderado",IF(AJ41=100,"Fuerte",)))</f>
        <v>Débil</v>
      </c>
      <c r="AL41" s="183"/>
      <c r="AM41" s="183"/>
      <c r="AN41" s="180" t="e">
        <f>VALUE(IF(AND(AK41="Fuerte",AL41="Directamente"),J41-2,IF(AND(AK41="Fuerte",AL41="No disminuye"),J41,IF(AND(AK41="Moderado",AL41="directamente"),J41-1,IF(AND(AK41="Moderado",AL41="no disminuye"),J41,J41)))))</f>
        <v>#DIV/0!</v>
      </c>
      <c r="AO41" s="180" t="e">
        <f>IF(AN41&lt;1,Hoja2!H55,AN41)</f>
        <v>#DIV/0!</v>
      </c>
      <c r="AP41" s="180" t="e">
        <f>IF(AO41=1,Hoja2!$H$3,IF(AO41=2,Hoja2!$H$4,IF(AO41=3,Hoja2!$H$5,IF(AO41=4,Hoja2!$H$6,IF(AO41=5,Hoja2!$H$7,0)))))</f>
        <v>#DIV/0!</v>
      </c>
      <c r="AQ41" s="180">
        <f>VALUE(IF(AND(AK41="Fuerte",AM41="Directamente"),K41-2,IF(AND(AK41="Fuerte",AM41="indirectamente"),K41-1,IF(AND(AK41="Fuerte",AM41="No disminuye"),K41,IF(AND(AK41="Moderado",AM41="directamente"),K41-1,IF(AND(AK41="Moderado",AM41="indirectamente"),K41,IF(AND(AK41="Moderado",AM41="no disminuye"),K41,K41)))))))</f>
        <v>0</v>
      </c>
      <c r="AR41" s="180">
        <f>IF(AQ41&lt;1,Hoja2!N55,AQ41)</f>
        <v>0</v>
      </c>
      <c r="AS41" s="180">
        <f>IF(AR41=1,Hoja2!$N$3,IF(AR41=2,Hoja2!$N$4,IF(AR41=3,Hoja2!$N$5,IF(AR41=4,Hoja2!$N$6,IF(AR41=5,Hoja2!$N$7,0)))))</f>
        <v>0</v>
      </c>
      <c r="AT41" s="180" t="e">
        <f>VALUE(CONCATENATE(AO41,AR41))</f>
        <v>#DIV/0!</v>
      </c>
      <c r="AU41" s="180" t="e">
        <f>VLOOKUP(AT41,Hoja2!$D$25:$E$49,2,0)</f>
        <v>#DIV/0!</v>
      </c>
      <c r="AV41" s="36"/>
      <c r="AW41" s="34"/>
      <c r="AX41" s="34"/>
      <c r="AY41" s="34"/>
      <c r="AZ41" s="235"/>
    </row>
    <row r="42" spans="2:52" ht="15" hidden="1" customHeight="1">
      <c r="B42" s="187"/>
      <c r="C42" s="190"/>
      <c r="D42" s="190"/>
      <c r="E42" s="190"/>
      <c r="F42" s="223"/>
      <c r="G42" s="17"/>
      <c r="H42" s="193"/>
      <c r="I42" s="181"/>
      <c r="J42" s="184"/>
      <c r="K42" s="219"/>
      <c r="L42" s="184"/>
      <c r="M42" s="181"/>
      <c r="N42" s="181"/>
      <c r="O42" s="16"/>
      <c r="P42" s="16"/>
      <c r="Q42" s="48">
        <f t="shared" si="12"/>
        <v>0</v>
      </c>
      <c r="R42" s="16"/>
      <c r="S42" s="48">
        <f t="shared" si="13"/>
        <v>0</v>
      </c>
      <c r="T42" s="16"/>
      <c r="U42" s="48">
        <f t="shared" si="14"/>
        <v>0</v>
      </c>
      <c r="V42" s="16"/>
      <c r="W42" s="48">
        <f t="shared" si="15"/>
        <v>0</v>
      </c>
      <c r="X42" s="16"/>
      <c r="Y42" s="48">
        <f t="shared" si="16"/>
        <v>0</v>
      </c>
      <c r="Z42" s="19"/>
      <c r="AA42" s="48">
        <f t="shared" si="17"/>
        <v>0</v>
      </c>
      <c r="AB42" s="16"/>
      <c r="AC42" s="48">
        <f t="shared" si="18"/>
        <v>0</v>
      </c>
      <c r="AD42" s="48">
        <f t="shared" si="0"/>
        <v>0</v>
      </c>
      <c r="AE42" s="16"/>
      <c r="AF42" s="48" t="str">
        <f t="shared" si="19"/>
        <v>Débil</v>
      </c>
      <c r="AG42" s="16"/>
      <c r="AH42" s="48">
        <f t="shared" si="20"/>
        <v>0</v>
      </c>
      <c r="AI42" s="48">
        <f t="shared" si="21"/>
        <v>0</v>
      </c>
      <c r="AJ42" s="181"/>
      <c r="AK42" s="181"/>
      <c r="AL42" s="184"/>
      <c r="AM42" s="184"/>
      <c r="AN42" s="181"/>
      <c r="AO42" s="181"/>
      <c r="AP42" s="181"/>
      <c r="AQ42" s="181"/>
      <c r="AR42" s="181"/>
      <c r="AS42" s="181"/>
      <c r="AT42" s="181"/>
      <c r="AU42" s="181"/>
      <c r="AV42" s="17"/>
      <c r="AW42" s="16"/>
      <c r="AX42" s="16"/>
      <c r="AY42" s="16"/>
      <c r="AZ42" s="236"/>
    </row>
    <row r="43" spans="2:52" ht="15" hidden="1" customHeight="1">
      <c r="B43" s="187"/>
      <c r="C43" s="190"/>
      <c r="D43" s="190"/>
      <c r="E43" s="190"/>
      <c r="F43" s="223"/>
      <c r="G43" s="17"/>
      <c r="H43" s="193"/>
      <c r="I43" s="181"/>
      <c r="J43" s="184"/>
      <c r="K43" s="219"/>
      <c r="L43" s="184"/>
      <c r="M43" s="181"/>
      <c r="N43" s="181"/>
      <c r="O43" s="16"/>
      <c r="P43" s="16"/>
      <c r="Q43" s="48">
        <f t="shared" si="12"/>
        <v>0</v>
      </c>
      <c r="R43" s="16"/>
      <c r="S43" s="48">
        <f t="shared" si="13"/>
        <v>0</v>
      </c>
      <c r="T43" s="16"/>
      <c r="U43" s="48">
        <f t="shared" si="14"/>
        <v>0</v>
      </c>
      <c r="V43" s="16"/>
      <c r="W43" s="48">
        <f t="shared" si="15"/>
        <v>0</v>
      </c>
      <c r="X43" s="16"/>
      <c r="Y43" s="48">
        <f t="shared" si="16"/>
        <v>0</v>
      </c>
      <c r="Z43" s="19"/>
      <c r="AA43" s="48">
        <f t="shared" si="17"/>
        <v>0</v>
      </c>
      <c r="AB43" s="16"/>
      <c r="AC43" s="48">
        <f t="shared" si="18"/>
        <v>0</v>
      </c>
      <c r="AD43" s="48">
        <f t="shared" si="0"/>
        <v>0</v>
      </c>
      <c r="AE43" s="16"/>
      <c r="AF43" s="48" t="str">
        <f t="shared" si="19"/>
        <v>Débil</v>
      </c>
      <c r="AG43" s="16"/>
      <c r="AH43" s="48">
        <f t="shared" si="20"/>
        <v>0</v>
      </c>
      <c r="AI43" s="48">
        <f t="shared" si="21"/>
        <v>0</v>
      </c>
      <c r="AJ43" s="181"/>
      <c r="AK43" s="181"/>
      <c r="AL43" s="184"/>
      <c r="AM43" s="184"/>
      <c r="AN43" s="181"/>
      <c r="AO43" s="181"/>
      <c r="AP43" s="181"/>
      <c r="AQ43" s="181"/>
      <c r="AR43" s="181"/>
      <c r="AS43" s="181"/>
      <c r="AT43" s="181"/>
      <c r="AU43" s="181"/>
      <c r="AV43" s="17"/>
      <c r="AW43" s="16"/>
      <c r="AX43" s="16"/>
      <c r="AY43" s="16"/>
      <c r="AZ43" s="236"/>
    </row>
    <row r="44" spans="2:52" ht="15" hidden="1" customHeight="1">
      <c r="B44" s="187"/>
      <c r="C44" s="190"/>
      <c r="D44" s="190"/>
      <c r="E44" s="190"/>
      <c r="F44" s="223"/>
      <c r="G44" s="17"/>
      <c r="H44" s="193"/>
      <c r="I44" s="181"/>
      <c r="J44" s="184"/>
      <c r="K44" s="219"/>
      <c r="L44" s="184"/>
      <c r="M44" s="181"/>
      <c r="N44" s="181"/>
      <c r="O44" s="16"/>
      <c r="P44" s="16"/>
      <c r="Q44" s="48">
        <f t="shared" si="12"/>
        <v>0</v>
      </c>
      <c r="R44" s="16"/>
      <c r="S44" s="48">
        <f t="shared" si="13"/>
        <v>0</v>
      </c>
      <c r="T44" s="16"/>
      <c r="U44" s="48">
        <f t="shared" si="14"/>
        <v>0</v>
      </c>
      <c r="V44" s="16"/>
      <c r="W44" s="48">
        <f t="shared" si="15"/>
        <v>0</v>
      </c>
      <c r="X44" s="16"/>
      <c r="Y44" s="48">
        <f t="shared" si="16"/>
        <v>0</v>
      </c>
      <c r="Z44" s="19"/>
      <c r="AA44" s="48">
        <f t="shared" si="17"/>
        <v>0</v>
      </c>
      <c r="AB44" s="16"/>
      <c r="AC44" s="48">
        <f t="shared" si="18"/>
        <v>0</v>
      </c>
      <c r="AD44" s="48">
        <f t="shared" si="0"/>
        <v>0</v>
      </c>
      <c r="AE44" s="16"/>
      <c r="AF44" s="48" t="str">
        <f t="shared" si="19"/>
        <v>Débil</v>
      </c>
      <c r="AG44" s="16"/>
      <c r="AH44" s="48">
        <f t="shared" si="20"/>
        <v>0</v>
      </c>
      <c r="AI44" s="48">
        <f t="shared" si="21"/>
        <v>0</v>
      </c>
      <c r="AJ44" s="181"/>
      <c r="AK44" s="181"/>
      <c r="AL44" s="184"/>
      <c r="AM44" s="184"/>
      <c r="AN44" s="181"/>
      <c r="AO44" s="181"/>
      <c r="AP44" s="181"/>
      <c r="AQ44" s="181"/>
      <c r="AR44" s="181"/>
      <c r="AS44" s="181"/>
      <c r="AT44" s="181"/>
      <c r="AU44" s="181"/>
      <c r="AV44" s="17"/>
      <c r="AW44" s="16"/>
      <c r="AX44" s="16"/>
      <c r="AY44" s="16"/>
      <c r="AZ44" s="236"/>
    </row>
    <row r="45" spans="2:52" ht="15" hidden="1" customHeight="1">
      <c r="B45" s="187"/>
      <c r="C45" s="190"/>
      <c r="D45" s="190"/>
      <c r="E45" s="190"/>
      <c r="F45" s="223"/>
      <c r="G45" s="18"/>
      <c r="H45" s="193"/>
      <c r="I45" s="181"/>
      <c r="J45" s="184"/>
      <c r="K45" s="219"/>
      <c r="L45" s="184"/>
      <c r="M45" s="181"/>
      <c r="N45" s="181"/>
      <c r="O45" s="16"/>
      <c r="P45" s="16"/>
      <c r="Q45" s="48">
        <f t="shared" si="12"/>
        <v>0</v>
      </c>
      <c r="R45" s="16"/>
      <c r="S45" s="48">
        <f t="shared" si="13"/>
        <v>0</v>
      </c>
      <c r="T45" s="16"/>
      <c r="U45" s="48">
        <f t="shared" si="14"/>
        <v>0</v>
      </c>
      <c r="V45" s="16"/>
      <c r="W45" s="48">
        <f t="shared" si="15"/>
        <v>0</v>
      </c>
      <c r="X45" s="16"/>
      <c r="Y45" s="48">
        <f t="shared" si="16"/>
        <v>0</v>
      </c>
      <c r="Z45" s="19"/>
      <c r="AA45" s="48">
        <f t="shared" si="17"/>
        <v>0</v>
      </c>
      <c r="AB45" s="16"/>
      <c r="AC45" s="48">
        <f t="shared" si="18"/>
        <v>0</v>
      </c>
      <c r="AD45" s="48">
        <f t="shared" si="0"/>
        <v>0</v>
      </c>
      <c r="AE45" s="16"/>
      <c r="AF45" s="48" t="str">
        <f t="shared" si="19"/>
        <v>Débil</v>
      </c>
      <c r="AG45" s="16"/>
      <c r="AH45" s="48">
        <f t="shared" si="20"/>
        <v>0</v>
      </c>
      <c r="AI45" s="48">
        <f t="shared" si="21"/>
        <v>0</v>
      </c>
      <c r="AJ45" s="181"/>
      <c r="AK45" s="181"/>
      <c r="AL45" s="184"/>
      <c r="AM45" s="184"/>
      <c r="AN45" s="181"/>
      <c r="AO45" s="181"/>
      <c r="AP45" s="181"/>
      <c r="AQ45" s="181"/>
      <c r="AR45" s="181"/>
      <c r="AS45" s="181"/>
      <c r="AT45" s="181"/>
      <c r="AU45" s="181"/>
      <c r="AV45" s="17"/>
      <c r="AW45" s="16"/>
      <c r="AX45" s="16"/>
      <c r="AY45" s="16"/>
      <c r="AZ45" s="236"/>
    </row>
    <row r="46" spans="2:52" ht="15" hidden="1" customHeight="1">
      <c r="B46" s="187"/>
      <c r="C46" s="190"/>
      <c r="D46" s="190"/>
      <c r="E46" s="190"/>
      <c r="F46" s="223"/>
      <c r="G46" s="18"/>
      <c r="H46" s="193"/>
      <c r="I46" s="181"/>
      <c r="J46" s="184"/>
      <c r="K46" s="219"/>
      <c r="L46" s="184"/>
      <c r="M46" s="181"/>
      <c r="N46" s="181"/>
      <c r="O46" s="16"/>
      <c r="P46" s="16"/>
      <c r="Q46" s="48">
        <f t="shared" si="12"/>
        <v>0</v>
      </c>
      <c r="R46" s="16"/>
      <c r="S46" s="48">
        <f t="shared" si="13"/>
        <v>0</v>
      </c>
      <c r="T46" s="16"/>
      <c r="U46" s="48">
        <f t="shared" si="14"/>
        <v>0</v>
      </c>
      <c r="V46" s="16"/>
      <c r="W46" s="48">
        <f t="shared" si="15"/>
        <v>0</v>
      </c>
      <c r="X46" s="16"/>
      <c r="Y46" s="48">
        <f t="shared" si="16"/>
        <v>0</v>
      </c>
      <c r="Z46" s="19"/>
      <c r="AA46" s="48">
        <f t="shared" si="17"/>
        <v>0</v>
      </c>
      <c r="AB46" s="16"/>
      <c r="AC46" s="48">
        <f t="shared" si="18"/>
        <v>0</v>
      </c>
      <c r="AD46" s="48">
        <f t="shared" si="0"/>
        <v>0</v>
      </c>
      <c r="AE46" s="16"/>
      <c r="AF46" s="48" t="str">
        <f t="shared" si="19"/>
        <v>Débil</v>
      </c>
      <c r="AG46" s="16"/>
      <c r="AH46" s="48">
        <f t="shared" si="20"/>
        <v>0</v>
      </c>
      <c r="AI46" s="48">
        <f t="shared" si="21"/>
        <v>0</v>
      </c>
      <c r="AJ46" s="181"/>
      <c r="AK46" s="181"/>
      <c r="AL46" s="184"/>
      <c r="AM46" s="184"/>
      <c r="AN46" s="181"/>
      <c r="AO46" s="181"/>
      <c r="AP46" s="181"/>
      <c r="AQ46" s="181"/>
      <c r="AR46" s="181"/>
      <c r="AS46" s="181"/>
      <c r="AT46" s="181"/>
      <c r="AU46" s="181"/>
      <c r="AV46" s="17"/>
      <c r="AW46" s="16"/>
      <c r="AX46" s="16"/>
      <c r="AY46" s="16"/>
      <c r="AZ46" s="236"/>
    </row>
    <row r="47" spans="2:52" ht="15" hidden="1" customHeight="1">
      <c r="B47" s="187"/>
      <c r="C47" s="190"/>
      <c r="D47" s="190"/>
      <c r="E47" s="190"/>
      <c r="F47" s="223"/>
      <c r="G47" s="18"/>
      <c r="H47" s="193"/>
      <c r="I47" s="181"/>
      <c r="J47" s="184"/>
      <c r="K47" s="219"/>
      <c r="L47" s="184"/>
      <c r="M47" s="181"/>
      <c r="N47" s="181"/>
      <c r="O47" s="16"/>
      <c r="P47" s="16"/>
      <c r="Q47" s="48">
        <f t="shared" si="12"/>
        <v>0</v>
      </c>
      <c r="R47" s="16"/>
      <c r="S47" s="48">
        <f t="shared" si="13"/>
        <v>0</v>
      </c>
      <c r="T47" s="16"/>
      <c r="U47" s="48">
        <f t="shared" si="14"/>
        <v>0</v>
      </c>
      <c r="V47" s="16"/>
      <c r="W47" s="48">
        <f t="shared" si="15"/>
        <v>0</v>
      </c>
      <c r="X47" s="16"/>
      <c r="Y47" s="48">
        <f t="shared" si="16"/>
        <v>0</v>
      </c>
      <c r="Z47" s="19"/>
      <c r="AA47" s="48">
        <f t="shared" si="17"/>
        <v>0</v>
      </c>
      <c r="AB47" s="16"/>
      <c r="AC47" s="48">
        <f t="shared" si="18"/>
        <v>0</v>
      </c>
      <c r="AD47" s="48">
        <f t="shared" si="0"/>
        <v>0</v>
      </c>
      <c r="AE47" s="16"/>
      <c r="AF47" s="48" t="str">
        <f t="shared" si="19"/>
        <v>Débil</v>
      </c>
      <c r="AG47" s="16"/>
      <c r="AH47" s="48">
        <f t="shared" si="20"/>
        <v>0</v>
      </c>
      <c r="AI47" s="48">
        <f t="shared" si="21"/>
        <v>0</v>
      </c>
      <c r="AJ47" s="181"/>
      <c r="AK47" s="181"/>
      <c r="AL47" s="184"/>
      <c r="AM47" s="184"/>
      <c r="AN47" s="181"/>
      <c r="AO47" s="181"/>
      <c r="AP47" s="181"/>
      <c r="AQ47" s="181"/>
      <c r="AR47" s="181"/>
      <c r="AS47" s="181"/>
      <c r="AT47" s="181"/>
      <c r="AU47" s="181"/>
      <c r="AV47" s="17"/>
      <c r="AW47" s="16"/>
      <c r="AX47" s="16"/>
      <c r="AY47" s="16"/>
      <c r="AZ47" s="236"/>
    </row>
    <row r="48" spans="2:52" ht="15" hidden="1" customHeight="1">
      <c r="B48" s="187"/>
      <c r="C48" s="190"/>
      <c r="D48" s="190"/>
      <c r="E48" s="190"/>
      <c r="F48" s="223"/>
      <c r="G48" s="18"/>
      <c r="H48" s="193"/>
      <c r="I48" s="181"/>
      <c r="J48" s="184"/>
      <c r="K48" s="219"/>
      <c r="L48" s="184"/>
      <c r="M48" s="181"/>
      <c r="N48" s="181"/>
      <c r="O48" s="16"/>
      <c r="P48" s="16"/>
      <c r="Q48" s="48">
        <f t="shared" si="12"/>
        <v>0</v>
      </c>
      <c r="R48" s="16"/>
      <c r="S48" s="48">
        <f t="shared" si="13"/>
        <v>0</v>
      </c>
      <c r="T48" s="16"/>
      <c r="U48" s="48">
        <f t="shared" si="14"/>
        <v>0</v>
      </c>
      <c r="V48" s="16"/>
      <c r="W48" s="48">
        <f t="shared" si="15"/>
        <v>0</v>
      </c>
      <c r="X48" s="16"/>
      <c r="Y48" s="48">
        <f t="shared" si="16"/>
        <v>0</v>
      </c>
      <c r="Z48" s="19"/>
      <c r="AA48" s="48">
        <f t="shared" si="17"/>
        <v>0</v>
      </c>
      <c r="AB48" s="16"/>
      <c r="AC48" s="48">
        <f t="shared" si="18"/>
        <v>0</v>
      </c>
      <c r="AD48" s="48">
        <f t="shared" si="0"/>
        <v>0</v>
      </c>
      <c r="AE48" s="16"/>
      <c r="AF48" s="48" t="str">
        <f t="shared" si="19"/>
        <v>Débil</v>
      </c>
      <c r="AG48" s="16"/>
      <c r="AH48" s="48">
        <f t="shared" si="20"/>
        <v>0</v>
      </c>
      <c r="AI48" s="48">
        <f t="shared" si="21"/>
        <v>0</v>
      </c>
      <c r="AJ48" s="181"/>
      <c r="AK48" s="181"/>
      <c r="AL48" s="184"/>
      <c r="AM48" s="184"/>
      <c r="AN48" s="181"/>
      <c r="AO48" s="181"/>
      <c r="AP48" s="181"/>
      <c r="AQ48" s="181"/>
      <c r="AR48" s="181"/>
      <c r="AS48" s="181"/>
      <c r="AT48" s="181"/>
      <c r="AU48" s="181"/>
      <c r="AV48" s="17"/>
      <c r="AW48" s="16"/>
      <c r="AX48" s="16"/>
      <c r="AY48" s="16"/>
      <c r="AZ48" s="236"/>
    </row>
    <row r="49" spans="2:52" ht="15" hidden="1" customHeight="1">
      <c r="B49" s="187"/>
      <c r="C49" s="190"/>
      <c r="D49" s="190"/>
      <c r="E49" s="190"/>
      <c r="F49" s="223"/>
      <c r="G49" s="18"/>
      <c r="H49" s="193"/>
      <c r="I49" s="181"/>
      <c r="J49" s="184"/>
      <c r="K49" s="219"/>
      <c r="L49" s="184"/>
      <c r="M49" s="181"/>
      <c r="N49" s="181"/>
      <c r="O49" s="16"/>
      <c r="P49" s="16"/>
      <c r="Q49" s="48">
        <f t="shared" si="12"/>
        <v>0</v>
      </c>
      <c r="R49" s="16"/>
      <c r="S49" s="48">
        <f t="shared" si="13"/>
        <v>0</v>
      </c>
      <c r="T49" s="16"/>
      <c r="U49" s="48">
        <f t="shared" si="14"/>
        <v>0</v>
      </c>
      <c r="V49" s="16"/>
      <c r="W49" s="48">
        <f t="shared" si="15"/>
        <v>0</v>
      </c>
      <c r="X49" s="16"/>
      <c r="Y49" s="48">
        <f t="shared" si="16"/>
        <v>0</v>
      </c>
      <c r="Z49" s="19"/>
      <c r="AA49" s="48">
        <f t="shared" si="17"/>
        <v>0</v>
      </c>
      <c r="AB49" s="16"/>
      <c r="AC49" s="48">
        <f t="shared" si="18"/>
        <v>0</v>
      </c>
      <c r="AD49" s="48">
        <f t="shared" si="0"/>
        <v>0</v>
      </c>
      <c r="AE49" s="16"/>
      <c r="AF49" s="48" t="str">
        <f t="shared" si="19"/>
        <v>Débil</v>
      </c>
      <c r="AG49" s="16"/>
      <c r="AH49" s="48">
        <f t="shared" si="20"/>
        <v>0</v>
      </c>
      <c r="AI49" s="48">
        <f t="shared" si="21"/>
        <v>0</v>
      </c>
      <c r="AJ49" s="181"/>
      <c r="AK49" s="181"/>
      <c r="AL49" s="184"/>
      <c r="AM49" s="184"/>
      <c r="AN49" s="181"/>
      <c r="AO49" s="181"/>
      <c r="AP49" s="181"/>
      <c r="AQ49" s="181"/>
      <c r="AR49" s="181"/>
      <c r="AS49" s="181"/>
      <c r="AT49" s="181"/>
      <c r="AU49" s="181"/>
      <c r="AV49" s="17"/>
      <c r="AW49" s="16"/>
      <c r="AX49" s="16"/>
      <c r="AY49" s="16"/>
      <c r="AZ49" s="236"/>
    </row>
    <row r="50" spans="2:52" ht="15" hidden="1" customHeight="1">
      <c r="B50" s="187"/>
      <c r="C50" s="190"/>
      <c r="D50" s="190"/>
      <c r="E50" s="190"/>
      <c r="F50" s="223"/>
      <c r="G50" s="18"/>
      <c r="H50" s="193"/>
      <c r="I50" s="181"/>
      <c r="J50" s="184"/>
      <c r="K50" s="219"/>
      <c r="L50" s="184"/>
      <c r="M50" s="181"/>
      <c r="N50" s="181"/>
      <c r="O50" s="16"/>
      <c r="P50" s="16"/>
      <c r="Q50" s="48">
        <f t="shared" si="12"/>
        <v>0</v>
      </c>
      <c r="R50" s="16"/>
      <c r="S50" s="48">
        <f t="shared" si="13"/>
        <v>0</v>
      </c>
      <c r="T50" s="16"/>
      <c r="U50" s="48">
        <f t="shared" si="14"/>
        <v>0</v>
      </c>
      <c r="V50" s="16"/>
      <c r="W50" s="48">
        <f t="shared" si="15"/>
        <v>0</v>
      </c>
      <c r="X50" s="16"/>
      <c r="Y50" s="48">
        <f t="shared" si="16"/>
        <v>0</v>
      </c>
      <c r="Z50" s="19"/>
      <c r="AA50" s="48">
        <f t="shared" si="17"/>
        <v>0</v>
      </c>
      <c r="AB50" s="16"/>
      <c r="AC50" s="48">
        <f t="shared" si="18"/>
        <v>0</v>
      </c>
      <c r="AD50" s="48">
        <f t="shared" si="0"/>
        <v>0</v>
      </c>
      <c r="AE50" s="16"/>
      <c r="AF50" s="48" t="str">
        <f t="shared" si="19"/>
        <v>Débil</v>
      </c>
      <c r="AG50" s="16"/>
      <c r="AH50" s="48">
        <f t="shared" si="20"/>
        <v>0</v>
      </c>
      <c r="AI50" s="48">
        <f t="shared" si="21"/>
        <v>0</v>
      </c>
      <c r="AJ50" s="181"/>
      <c r="AK50" s="181"/>
      <c r="AL50" s="184"/>
      <c r="AM50" s="184"/>
      <c r="AN50" s="181"/>
      <c r="AO50" s="181"/>
      <c r="AP50" s="181"/>
      <c r="AQ50" s="181"/>
      <c r="AR50" s="181"/>
      <c r="AS50" s="181"/>
      <c r="AT50" s="181"/>
      <c r="AU50" s="181"/>
      <c r="AV50" s="17"/>
      <c r="AW50" s="16"/>
      <c r="AX50" s="16"/>
      <c r="AY50" s="16"/>
      <c r="AZ50" s="236"/>
    </row>
    <row r="51" spans="2:52" ht="15" hidden="1" customHeight="1">
      <c r="B51" s="187"/>
      <c r="C51" s="190"/>
      <c r="D51" s="190"/>
      <c r="E51" s="190"/>
      <c r="F51" s="223"/>
      <c r="G51" s="18"/>
      <c r="H51" s="138"/>
      <c r="I51" s="181"/>
      <c r="J51" s="184"/>
      <c r="K51" s="219"/>
      <c r="L51" s="184"/>
      <c r="M51" s="181"/>
      <c r="N51" s="181"/>
      <c r="O51" s="16"/>
      <c r="P51" s="16"/>
      <c r="Q51" s="48">
        <f t="shared" si="12"/>
        <v>0</v>
      </c>
      <c r="R51" s="16"/>
      <c r="S51" s="48">
        <f t="shared" si="13"/>
        <v>0</v>
      </c>
      <c r="T51" s="16"/>
      <c r="U51" s="48">
        <f t="shared" si="14"/>
        <v>0</v>
      </c>
      <c r="V51" s="16"/>
      <c r="W51" s="48">
        <f t="shared" si="15"/>
        <v>0</v>
      </c>
      <c r="X51" s="16"/>
      <c r="Y51" s="48">
        <f t="shared" si="16"/>
        <v>0</v>
      </c>
      <c r="Z51" s="19"/>
      <c r="AA51" s="48">
        <f t="shared" si="17"/>
        <v>0</v>
      </c>
      <c r="AB51" s="16"/>
      <c r="AC51" s="48">
        <f t="shared" si="18"/>
        <v>0</v>
      </c>
      <c r="AD51" s="48">
        <f t="shared" si="0"/>
        <v>0</v>
      </c>
      <c r="AE51" s="16"/>
      <c r="AF51" s="48" t="str">
        <f t="shared" si="19"/>
        <v>Débil</v>
      </c>
      <c r="AG51" s="16"/>
      <c r="AH51" s="48">
        <f t="shared" si="20"/>
        <v>0</v>
      </c>
      <c r="AI51" s="48">
        <f t="shared" si="21"/>
        <v>0</v>
      </c>
      <c r="AJ51" s="181"/>
      <c r="AK51" s="181"/>
      <c r="AL51" s="184"/>
      <c r="AM51" s="184"/>
      <c r="AN51" s="181"/>
      <c r="AO51" s="181"/>
      <c r="AP51" s="181"/>
      <c r="AQ51" s="181"/>
      <c r="AR51" s="181"/>
      <c r="AS51" s="181"/>
      <c r="AT51" s="181"/>
      <c r="AU51" s="181"/>
      <c r="AV51" s="19"/>
      <c r="AW51" s="16"/>
      <c r="AX51" s="16"/>
      <c r="AY51" s="16"/>
      <c r="AZ51" s="236"/>
    </row>
    <row r="52" spans="2:52" ht="15" hidden="1" customHeight="1">
      <c r="B52" s="187"/>
      <c r="C52" s="190"/>
      <c r="D52" s="190"/>
      <c r="E52" s="190"/>
      <c r="F52" s="223"/>
      <c r="G52" s="20"/>
      <c r="H52" s="138"/>
      <c r="I52" s="181"/>
      <c r="J52" s="184"/>
      <c r="K52" s="219"/>
      <c r="L52" s="184"/>
      <c r="M52" s="181"/>
      <c r="N52" s="181"/>
      <c r="O52" s="16"/>
      <c r="P52" s="16"/>
      <c r="Q52" s="48">
        <f t="shared" si="12"/>
        <v>0</v>
      </c>
      <c r="R52" s="16"/>
      <c r="S52" s="48">
        <f t="shared" si="13"/>
        <v>0</v>
      </c>
      <c r="T52" s="16"/>
      <c r="U52" s="48">
        <f t="shared" si="14"/>
        <v>0</v>
      </c>
      <c r="V52" s="16"/>
      <c r="W52" s="48">
        <f t="shared" si="15"/>
        <v>0</v>
      </c>
      <c r="X52" s="16"/>
      <c r="Y52" s="48">
        <f t="shared" si="16"/>
        <v>0</v>
      </c>
      <c r="Z52" s="19"/>
      <c r="AA52" s="48">
        <f t="shared" si="17"/>
        <v>0</v>
      </c>
      <c r="AB52" s="16"/>
      <c r="AC52" s="48">
        <f t="shared" si="18"/>
        <v>0</v>
      </c>
      <c r="AD52" s="48">
        <f t="shared" ref="AD52:AD115" si="76">Q52+S52+U52+W52+Y52+AA52+AC52</f>
        <v>0</v>
      </c>
      <c r="AE52" s="16"/>
      <c r="AF52" s="48" t="str">
        <f t="shared" si="19"/>
        <v>Débil</v>
      </c>
      <c r="AG52" s="16"/>
      <c r="AH52" s="48">
        <f t="shared" si="20"/>
        <v>0</v>
      </c>
      <c r="AI52" s="48">
        <f t="shared" si="21"/>
        <v>0</v>
      </c>
      <c r="AJ52" s="181"/>
      <c r="AK52" s="181"/>
      <c r="AL52" s="184"/>
      <c r="AM52" s="184"/>
      <c r="AN52" s="181"/>
      <c r="AO52" s="181"/>
      <c r="AP52" s="181"/>
      <c r="AQ52" s="181"/>
      <c r="AR52" s="181"/>
      <c r="AS52" s="181"/>
      <c r="AT52" s="181"/>
      <c r="AU52" s="181"/>
      <c r="AV52" s="21"/>
      <c r="AW52" s="16"/>
      <c r="AX52" s="16"/>
      <c r="AY52" s="16"/>
      <c r="AZ52" s="236"/>
    </row>
    <row r="53" spans="2:52" ht="15.75" hidden="1" customHeight="1" thickBot="1">
      <c r="B53" s="188"/>
      <c r="C53" s="191"/>
      <c r="D53" s="191"/>
      <c r="E53" s="191"/>
      <c r="F53" s="224"/>
      <c r="G53" s="50"/>
      <c r="H53" s="194"/>
      <c r="I53" s="182"/>
      <c r="J53" s="185"/>
      <c r="K53" s="220"/>
      <c r="L53" s="185"/>
      <c r="M53" s="182"/>
      <c r="N53" s="182"/>
      <c r="O53" s="51"/>
      <c r="P53" s="51"/>
      <c r="Q53" s="52">
        <f t="shared" si="12"/>
        <v>0</v>
      </c>
      <c r="R53" s="51"/>
      <c r="S53" s="52">
        <f t="shared" si="13"/>
        <v>0</v>
      </c>
      <c r="T53" s="51"/>
      <c r="U53" s="52">
        <f t="shared" si="14"/>
        <v>0</v>
      </c>
      <c r="V53" s="51"/>
      <c r="W53" s="52">
        <f t="shared" si="15"/>
        <v>0</v>
      </c>
      <c r="X53" s="51"/>
      <c r="Y53" s="52">
        <f t="shared" si="16"/>
        <v>0</v>
      </c>
      <c r="Z53" s="62"/>
      <c r="AA53" s="52">
        <f t="shared" si="17"/>
        <v>0</v>
      </c>
      <c r="AB53" s="51"/>
      <c r="AC53" s="52">
        <f t="shared" si="18"/>
        <v>0</v>
      </c>
      <c r="AD53" s="52">
        <f t="shared" si="76"/>
        <v>0</v>
      </c>
      <c r="AE53" s="51"/>
      <c r="AF53" s="52" t="str">
        <f t="shared" si="19"/>
        <v>Débil</v>
      </c>
      <c r="AG53" s="51"/>
      <c r="AH53" s="52">
        <f t="shared" si="20"/>
        <v>0</v>
      </c>
      <c r="AI53" s="52">
        <f t="shared" si="21"/>
        <v>0</v>
      </c>
      <c r="AJ53" s="182"/>
      <c r="AK53" s="182"/>
      <c r="AL53" s="185"/>
      <c r="AM53" s="185"/>
      <c r="AN53" s="182"/>
      <c r="AO53" s="182"/>
      <c r="AP53" s="182"/>
      <c r="AQ53" s="182"/>
      <c r="AR53" s="182"/>
      <c r="AS53" s="182"/>
      <c r="AT53" s="182"/>
      <c r="AU53" s="182"/>
      <c r="AV53" s="53"/>
      <c r="AW53" s="51"/>
      <c r="AX53" s="51"/>
      <c r="AY53" s="51"/>
      <c r="AZ53" s="237"/>
    </row>
    <row r="54" spans="2:52" ht="15" hidden="1" customHeight="1">
      <c r="B54" s="186">
        <v>6</v>
      </c>
      <c r="C54" s="189"/>
      <c r="D54" s="189"/>
      <c r="E54" s="189"/>
      <c r="F54" s="222"/>
      <c r="G54" s="36"/>
      <c r="H54" s="192"/>
      <c r="I54" s="180" t="e">
        <f>'Calificación probabilidad'!E83</f>
        <v>#DIV/0!</v>
      </c>
      <c r="J54" s="183" t="e">
        <f>MID(I54,1,1)</f>
        <v>#DIV/0!</v>
      </c>
      <c r="K54" s="218">
        <f>VALUE(IF(L54="Catastrofico",5,IF(L54="Mayor",4,IF(L54="Moderado",3,IF(L54="Menor",2,IF(L54="Insignificante",1,0))))))</f>
        <v>0</v>
      </c>
      <c r="L54" s="183"/>
      <c r="M54" s="180" t="e">
        <f>VALUE(CONCATENATE(J54,K54))</f>
        <v>#DIV/0!</v>
      </c>
      <c r="N54" s="180" t="e">
        <f>VLOOKUP(M54,Hoja2!$D$25:$E$67,2,0)</f>
        <v>#DIV/0!</v>
      </c>
      <c r="O54" s="34"/>
      <c r="P54" s="34"/>
      <c r="Q54" s="35">
        <f t="shared" ref="Q54:Q117" si="77">IF(P54="asignado",15,0)</f>
        <v>0</v>
      </c>
      <c r="R54" s="34"/>
      <c r="S54" s="35">
        <f t="shared" ref="S54:S117" si="78">IF(R54="adecuado",15,0)</f>
        <v>0</v>
      </c>
      <c r="T54" s="34"/>
      <c r="U54" s="35">
        <f t="shared" ref="U54:U117" si="79">IF(T54="oportuna",15,0)</f>
        <v>0</v>
      </c>
      <c r="V54" s="34"/>
      <c r="W54" s="35">
        <f t="shared" ref="W54:W117" si="80">IF(V54="prevenir",15,IF(V54="detectar",10,0))</f>
        <v>0</v>
      </c>
      <c r="X54" s="34"/>
      <c r="Y54" s="35">
        <f t="shared" ref="Y54:Y117" si="81">IF(X54="confiable",15,0)</f>
        <v>0</v>
      </c>
      <c r="Z54" s="61"/>
      <c r="AA54" s="35">
        <f t="shared" ref="AA54:AA117" si="82">IF(Z54="Se investigan y resuelven oportunamente ",15,0)</f>
        <v>0</v>
      </c>
      <c r="AB54" s="34"/>
      <c r="AC54" s="35">
        <f t="shared" ref="AC54:AC117" si="83">IF(AB54="completa",10,IF(AB54="incompleta",5,0))</f>
        <v>0</v>
      </c>
      <c r="AD54" s="35">
        <f t="shared" si="76"/>
        <v>0</v>
      </c>
      <c r="AE54" s="34"/>
      <c r="AF54" s="35" t="str">
        <f t="shared" ref="AF54:AF117" si="84">IF(AD54&lt;=85,"Débil",IF(AND(AD54&gt;=86,AD54&lt;=95),"Moderado",IF(AD54&gt;95,"Fuerte")))</f>
        <v>Débil</v>
      </c>
      <c r="AG54" s="34"/>
      <c r="AH54" s="35">
        <f t="shared" ref="AH54:AH117" si="85">IF(AND(AF54="Fuerte",AG54="Fuerte"),"Fuerte",IF(AND(AF54="Fuerte",AG54="Moderado"),"Moderado",IF(AND(AF54="Fuerte",AG54="Débil"),"Débil",IF(AND(AF54="Moderado",AG54="Fuerte"),"Moderado",IF(AND(AF54="Moderado",AG54="Moderado"),"Moderado",IF(AND(AF54="Moderado",AG54="Débil"),"Débil",IF(AND(AF54="Débil",AG54="Fuerte"),"Débil",IF(AND(AF54="Débil",AG54="Moderado"),"Débil",IF(AND(AF54="Débil",AG54="Débil"),"Débil",)))))))))</f>
        <v>0</v>
      </c>
      <c r="AI54" s="35">
        <f t="shared" ref="AI54:AI117" si="86">IF(AH54="Débil",0,IF(AH54="Moderado",75,IF(AH54="Fuerte",100,)))</f>
        <v>0</v>
      </c>
      <c r="AJ54" s="180">
        <f>AVERAGE(AI54:AI66)</f>
        <v>0</v>
      </c>
      <c r="AK54" s="180" t="str">
        <f>IF(AJ54&lt;50,"Débil",IF(AND(AJ54&gt;=50,AJ54&lt;99),"Moderado",IF(AJ54=100,"Fuerte",)))</f>
        <v>Débil</v>
      </c>
      <c r="AL54" s="183"/>
      <c r="AM54" s="183"/>
      <c r="AN54" s="180" t="e">
        <f>VALUE(IF(AND(AK54="Fuerte",AL54="Directamente"),J54-2,IF(AND(AK54="Fuerte",AL54="No disminuye"),J54,IF(AND(AK54="Moderado",AL54="directamente"),J54-1,IF(AND(AK54="Moderado",AL54="no disminuye"),J54,J54)))))</f>
        <v>#DIV/0!</v>
      </c>
      <c r="AO54" s="180" t="e">
        <f>IF(AN54&lt;1,Hoja2!H68,AN54)</f>
        <v>#DIV/0!</v>
      </c>
      <c r="AP54" s="180" t="e">
        <f>IF(AO54=1,Hoja2!$H$3,IF(AO54=2,Hoja2!$H$4,IF(AO54=3,Hoja2!$H$5,IF(AO54=4,Hoja2!$H$6,IF(AO54=5,Hoja2!$H$7,0)))))</f>
        <v>#DIV/0!</v>
      </c>
      <c r="AQ54" s="180">
        <f>VALUE(IF(AND(AK54="Fuerte",AM54="Directamente"),K54-2,IF(AND(AK54="Fuerte",AM54="indirectamente"),K54-1,IF(AND(AK54="Fuerte",AM54="No disminuye"),K54,IF(AND(AK54="Moderado",AM54="directamente"),K54-1,IF(AND(AK54="Moderado",AM54="indirectamente"),K54,IF(AND(AK54="Moderado",AM54="no disminuye"),K54,K54)))))))</f>
        <v>0</v>
      </c>
      <c r="AR54" s="180">
        <f>IF(AQ54&lt;1,Hoja2!N68,AQ54)</f>
        <v>0</v>
      </c>
      <c r="AS54" s="180">
        <f>IF(AR54=1,Hoja2!$N$3,IF(AR54=2,Hoja2!$N$4,IF(AR54=3,Hoja2!$N$5,IF(AR54=4,Hoja2!$N$6,IF(AR54=5,Hoja2!$N$7,0)))))</f>
        <v>0</v>
      </c>
      <c r="AT54" s="180" t="e">
        <f>VALUE(CONCATENATE(AO54,AR54))</f>
        <v>#DIV/0!</v>
      </c>
      <c r="AU54" s="180" t="e">
        <f>VLOOKUP(AT54,Hoja2!$D$25:$E$49,2,0)</f>
        <v>#DIV/0!</v>
      </c>
      <c r="AV54" s="36"/>
      <c r="AW54" s="34"/>
      <c r="AX54" s="34"/>
      <c r="AY54" s="34"/>
      <c r="AZ54" s="235"/>
    </row>
    <row r="55" spans="2:52" ht="15" hidden="1" customHeight="1">
      <c r="B55" s="187"/>
      <c r="C55" s="190"/>
      <c r="D55" s="190"/>
      <c r="E55" s="190"/>
      <c r="F55" s="223"/>
      <c r="G55" s="17"/>
      <c r="H55" s="193"/>
      <c r="I55" s="181"/>
      <c r="J55" s="184"/>
      <c r="K55" s="219"/>
      <c r="L55" s="184"/>
      <c r="M55" s="181"/>
      <c r="N55" s="181"/>
      <c r="O55" s="16"/>
      <c r="P55" s="16"/>
      <c r="Q55" s="48">
        <f t="shared" si="77"/>
        <v>0</v>
      </c>
      <c r="R55" s="16"/>
      <c r="S55" s="48">
        <f t="shared" si="78"/>
        <v>0</v>
      </c>
      <c r="T55" s="16"/>
      <c r="U55" s="48">
        <f t="shared" si="79"/>
        <v>0</v>
      </c>
      <c r="V55" s="16"/>
      <c r="W55" s="48">
        <f t="shared" si="80"/>
        <v>0</v>
      </c>
      <c r="X55" s="16"/>
      <c r="Y55" s="48">
        <f t="shared" si="81"/>
        <v>0</v>
      </c>
      <c r="Z55" s="19"/>
      <c r="AA55" s="48">
        <f t="shared" si="82"/>
        <v>0</v>
      </c>
      <c r="AB55" s="16"/>
      <c r="AC55" s="48">
        <f t="shared" si="83"/>
        <v>0</v>
      </c>
      <c r="AD55" s="48">
        <f t="shared" si="76"/>
        <v>0</v>
      </c>
      <c r="AE55" s="16"/>
      <c r="AF55" s="48" t="str">
        <f t="shared" si="84"/>
        <v>Débil</v>
      </c>
      <c r="AG55" s="16"/>
      <c r="AH55" s="48">
        <f t="shared" si="85"/>
        <v>0</v>
      </c>
      <c r="AI55" s="48">
        <f t="shared" si="86"/>
        <v>0</v>
      </c>
      <c r="AJ55" s="181"/>
      <c r="AK55" s="181"/>
      <c r="AL55" s="184"/>
      <c r="AM55" s="184"/>
      <c r="AN55" s="181"/>
      <c r="AO55" s="181"/>
      <c r="AP55" s="181"/>
      <c r="AQ55" s="181"/>
      <c r="AR55" s="181"/>
      <c r="AS55" s="181"/>
      <c r="AT55" s="181"/>
      <c r="AU55" s="181"/>
      <c r="AV55" s="17"/>
      <c r="AW55" s="16"/>
      <c r="AX55" s="16"/>
      <c r="AY55" s="16"/>
      <c r="AZ55" s="236"/>
    </row>
    <row r="56" spans="2:52" ht="15" hidden="1" customHeight="1">
      <c r="B56" s="187"/>
      <c r="C56" s="190"/>
      <c r="D56" s="190"/>
      <c r="E56" s="190"/>
      <c r="F56" s="223"/>
      <c r="G56" s="17"/>
      <c r="H56" s="193"/>
      <c r="I56" s="181"/>
      <c r="J56" s="184"/>
      <c r="K56" s="219"/>
      <c r="L56" s="184"/>
      <c r="M56" s="181"/>
      <c r="N56" s="181"/>
      <c r="O56" s="16"/>
      <c r="P56" s="16"/>
      <c r="Q56" s="48">
        <f t="shared" si="77"/>
        <v>0</v>
      </c>
      <c r="R56" s="16"/>
      <c r="S56" s="48">
        <f t="shared" si="78"/>
        <v>0</v>
      </c>
      <c r="T56" s="16"/>
      <c r="U56" s="48">
        <f t="shared" si="79"/>
        <v>0</v>
      </c>
      <c r="V56" s="16"/>
      <c r="W56" s="48">
        <f t="shared" si="80"/>
        <v>0</v>
      </c>
      <c r="X56" s="16"/>
      <c r="Y56" s="48">
        <f t="shared" si="81"/>
        <v>0</v>
      </c>
      <c r="Z56" s="19"/>
      <c r="AA56" s="48">
        <f t="shared" si="82"/>
        <v>0</v>
      </c>
      <c r="AB56" s="16"/>
      <c r="AC56" s="48">
        <f t="shared" si="83"/>
        <v>0</v>
      </c>
      <c r="AD56" s="48">
        <f t="shared" si="76"/>
        <v>0</v>
      </c>
      <c r="AE56" s="16"/>
      <c r="AF56" s="48" t="str">
        <f t="shared" si="84"/>
        <v>Débil</v>
      </c>
      <c r="AG56" s="16"/>
      <c r="AH56" s="48">
        <f t="shared" si="85"/>
        <v>0</v>
      </c>
      <c r="AI56" s="48">
        <f t="shared" si="86"/>
        <v>0</v>
      </c>
      <c r="AJ56" s="181"/>
      <c r="AK56" s="181"/>
      <c r="AL56" s="184"/>
      <c r="AM56" s="184"/>
      <c r="AN56" s="181"/>
      <c r="AO56" s="181"/>
      <c r="AP56" s="181"/>
      <c r="AQ56" s="181"/>
      <c r="AR56" s="181"/>
      <c r="AS56" s="181"/>
      <c r="AT56" s="181"/>
      <c r="AU56" s="181"/>
      <c r="AV56" s="17"/>
      <c r="AW56" s="16"/>
      <c r="AX56" s="16"/>
      <c r="AY56" s="16"/>
      <c r="AZ56" s="236"/>
    </row>
    <row r="57" spans="2:52" ht="15" hidden="1" customHeight="1">
      <c r="B57" s="187"/>
      <c r="C57" s="190"/>
      <c r="D57" s="190"/>
      <c r="E57" s="190"/>
      <c r="F57" s="223"/>
      <c r="G57" s="17"/>
      <c r="H57" s="193"/>
      <c r="I57" s="181"/>
      <c r="J57" s="184"/>
      <c r="K57" s="219"/>
      <c r="L57" s="184"/>
      <c r="M57" s="181"/>
      <c r="N57" s="181"/>
      <c r="O57" s="16"/>
      <c r="P57" s="16"/>
      <c r="Q57" s="48">
        <f t="shared" si="77"/>
        <v>0</v>
      </c>
      <c r="R57" s="16"/>
      <c r="S57" s="48">
        <f t="shared" si="78"/>
        <v>0</v>
      </c>
      <c r="T57" s="16"/>
      <c r="U57" s="48">
        <f t="shared" si="79"/>
        <v>0</v>
      </c>
      <c r="V57" s="16"/>
      <c r="W57" s="48">
        <f t="shared" si="80"/>
        <v>0</v>
      </c>
      <c r="X57" s="16"/>
      <c r="Y57" s="48">
        <f t="shared" si="81"/>
        <v>0</v>
      </c>
      <c r="Z57" s="19"/>
      <c r="AA57" s="48">
        <f t="shared" si="82"/>
        <v>0</v>
      </c>
      <c r="AB57" s="16"/>
      <c r="AC57" s="48">
        <f t="shared" si="83"/>
        <v>0</v>
      </c>
      <c r="AD57" s="48">
        <f t="shared" si="76"/>
        <v>0</v>
      </c>
      <c r="AE57" s="16"/>
      <c r="AF57" s="48" t="str">
        <f t="shared" si="84"/>
        <v>Débil</v>
      </c>
      <c r="AG57" s="16"/>
      <c r="AH57" s="48">
        <f t="shared" si="85"/>
        <v>0</v>
      </c>
      <c r="AI57" s="48">
        <f t="shared" si="86"/>
        <v>0</v>
      </c>
      <c r="AJ57" s="181"/>
      <c r="AK57" s="181"/>
      <c r="AL57" s="184"/>
      <c r="AM57" s="184"/>
      <c r="AN57" s="181"/>
      <c r="AO57" s="181"/>
      <c r="AP57" s="181"/>
      <c r="AQ57" s="181"/>
      <c r="AR57" s="181"/>
      <c r="AS57" s="181"/>
      <c r="AT57" s="181"/>
      <c r="AU57" s="181"/>
      <c r="AV57" s="17"/>
      <c r="AW57" s="16"/>
      <c r="AX57" s="16"/>
      <c r="AY57" s="16"/>
      <c r="AZ57" s="236"/>
    </row>
    <row r="58" spans="2:52" ht="15" hidden="1" customHeight="1">
      <c r="B58" s="187"/>
      <c r="C58" s="190"/>
      <c r="D58" s="190"/>
      <c r="E58" s="190"/>
      <c r="F58" s="223"/>
      <c r="G58" s="17"/>
      <c r="H58" s="193"/>
      <c r="I58" s="181"/>
      <c r="J58" s="184"/>
      <c r="K58" s="219"/>
      <c r="L58" s="184"/>
      <c r="M58" s="181"/>
      <c r="N58" s="181"/>
      <c r="O58" s="16"/>
      <c r="P58" s="16"/>
      <c r="Q58" s="48">
        <f t="shared" si="77"/>
        <v>0</v>
      </c>
      <c r="R58" s="16"/>
      <c r="S58" s="48">
        <f t="shared" si="78"/>
        <v>0</v>
      </c>
      <c r="T58" s="16"/>
      <c r="U58" s="48">
        <f t="shared" si="79"/>
        <v>0</v>
      </c>
      <c r="V58" s="16"/>
      <c r="W58" s="48">
        <f t="shared" si="80"/>
        <v>0</v>
      </c>
      <c r="X58" s="16"/>
      <c r="Y58" s="48">
        <f t="shared" si="81"/>
        <v>0</v>
      </c>
      <c r="Z58" s="19"/>
      <c r="AA58" s="48">
        <f t="shared" si="82"/>
        <v>0</v>
      </c>
      <c r="AB58" s="16"/>
      <c r="AC58" s="48">
        <f t="shared" si="83"/>
        <v>0</v>
      </c>
      <c r="AD58" s="48">
        <f t="shared" si="76"/>
        <v>0</v>
      </c>
      <c r="AE58" s="16"/>
      <c r="AF58" s="48" t="str">
        <f t="shared" si="84"/>
        <v>Débil</v>
      </c>
      <c r="AG58" s="16"/>
      <c r="AH58" s="48">
        <f t="shared" si="85"/>
        <v>0</v>
      </c>
      <c r="AI58" s="48">
        <f t="shared" si="86"/>
        <v>0</v>
      </c>
      <c r="AJ58" s="181"/>
      <c r="AK58" s="181"/>
      <c r="AL58" s="184"/>
      <c r="AM58" s="184"/>
      <c r="AN58" s="181"/>
      <c r="AO58" s="181"/>
      <c r="AP58" s="181"/>
      <c r="AQ58" s="181"/>
      <c r="AR58" s="181"/>
      <c r="AS58" s="181"/>
      <c r="AT58" s="181"/>
      <c r="AU58" s="181"/>
      <c r="AV58" s="17"/>
      <c r="AW58" s="16"/>
      <c r="AX58" s="16"/>
      <c r="AY58" s="16"/>
      <c r="AZ58" s="236"/>
    </row>
    <row r="59" spans="2:52" ht="15" hidden="1" customHeight="1">
      <c r="B59" s="187"/>
      <c r="C59" s="190"/>
      <c r="D59" s="190"/>
      <c r="E59" s="190"/>
      <c r="F59" s="223"/>
      <c r="G59" s="17"/>
      <c r="H59" s="193"/>
      <c r="I59" s="181"/>
      <c r="J59" s="184"/>
      <c r="K59" s="219"/>
      <c r="L59" s="184"/>
      <c r="M59" s="181"/>
      <c r="N59" s="181"/>
      <c r="O59" s="16"/>
      <c r="P59" s="16"/>
      <c r="Q59" s="48">
        <f t="shared" si="77"/>
        <v>0</v>
      </c>
      <c r="R59" s="16"/>
      <c r="S59" s="48">
        <f t="shared" si="78"/>
        <v>0</v>
      </c>
      <c r="T59" s="16"/>
      <c r="U59" s="48">
        <f t="shared" si="79"/>
        <v>0</v>
      </c>
      <c r="V59" s="16"/>
      <c r="W59" s="48">
        <f t="shared" si="80"/>
        <v>0</v>
      </c>
      <c r="X59" s="16"/>
      <c r="Y59" s="48">
        <f t="shared" si="81"/>
        <v>0</v>
      </c>
      <c r="Z59" s="19"/>
      <c r="AA59" s="48">
        <f t="shared" si="82"/>
        <v>0</v>
      </c>
      <c r="AB59" s="16"/>
      <c r="AC59" s="48">
        <f t="shared" si="83"/>
        <v>0</v>
      </c>
      <c r="AD59" s="48">
        <f t="shared" si="76"/>
        <v>0</v>
      </c>
      <c r="AE59" s="16"/>
      <c r="AF59" s="48" t="str">
        <f t="shared" si="84"/>
        <v>Débil</v>
      </c>
      <c r="AG59" s="16"/>
      <c r="AH59" s="48">
        <f t="shared" si="85"/>
        <v>0</v>
      </c>
      <c r="AI59" s="48">
        <f t="shared" si="86"/>
        <v>0</v>
      </c>
      <c r="AJ59" s="181"/>
      <c r="AK59" s="181"/>
      <c r="AL59" s="184"/>
      <c r="AM59" s="184"/>
      <c r="AN59" s="181"/>
      <c r="AO59" s="181"/>
      <c r="AP59" s="181"/>
      <c r="AQ59" s="181"/>
      <c r="AR59" s="181"/>
      <c r="AS59" s="181"/>
      <c r="AT59" s="181"/>
      <c r="AU59" s="181"/>
      <c r="AV59" s="17"/>
      <c r="AW59" s="16"/>
      <c r="AX59" s="16"/>
      <c r="AY59" s="16"/>
      <c r="AZ59" s="236"/>
    </row>
    <row r="60" spans="2:52" ht="15" hidden="1" customHeight="1">
      <c r="B60" s="187"/>
      <c r="C60" s="190"/>
      <c r="D60" s="190"/>
      <c r="E60" s="190"/>
      <c r="F60" s="223"/>
      <c r="G60" s="17"/>
      <c r="H60" s="193"/>
      <c r="I60" s="181"/>
      <c r="J60" s="184"/>
      <c r="K60" s="219"/>
      <c r="L60" s="184"/>
      <c r="M60" s="181"/>
      <c r="N60" s="181"/>
      <c r="O60" s="16"/>
      <c r="P60" s="16"/>
      <c r="Q60" s="48">
        <f t="shared" si="77"/>
        <v>0</v>
      </c>
      <c r="R60" s="16"/>
      <c r="S60" s="48">
        <f t="shared" si="78"/>
        <v>0</v>
      </c>
      <c r="T60" s="16"/>
      <c r="U60" s="48">
        <f t="shared" si="79"/>
        <v>0</v>
      </c>
      <c r="V60" s="16"/>
      <c r="W60" s="48">
        <f t="shared" si="80"/>
        <v>0</v>
      </c>
      <c r="X60" s="16"/>
      <c r="Y60" s="48">
        <f t="shared" si="81"/>
        <v>0</v>
      </c>
      <c r="Z60" s="19"/>
      <c r="AA60" s="48">
        <f t="shared" si="82"/>
        <v>0</v>
      </c>
      <c r="AB60" s="16"/>
      <c r="AC60" s="48">
        <f t="shared" si="83"/>
        <v>0</v>
      </c>
      <c r="AD60" s="48">
        <f t="shared" si="76"/>
        <v>0</v>
      </c>
      <c r="AE60" s="16"/>
      <c r="AF60" s="48" t="str">
        <f t="shared" si="84"/>
        <v>Débil</v>
      </c>
      <c r="AG60" s="16"/>
      <c r="AH60" s="48">
        <f t="shared" si="85"/>
        <v>0</v>
      </c>
      <c r="AI60" s="48">
        <f t="shared" si="86"/>
        <v>0</v>
      </c>
      <c r="AJ60" s="181"/>
      <c r="AK60" s="181"/>
      <c r="AL60" s="184"/>
      <c r="AM60" s="184"/>
      <c r="AN60" s="181"/>
      <c r="AO60" s="181"/>
      <c r="AP60" s="181"/>
      <c r="AQ60" s="181"/>
      <c r="AR60" s="181"/>
      <c r="AS60" s="181"/>
      <c r="AT60" s="181"/>
      <c r="AU60" s="181"/>
      <c r="AV60" s="17"/>
      <c r="AW60" s="16"/>
      <c r="AX60" s="16"/>
      <c r="AY60" s="16"/>
      <c r="AZ60" s="236"/>
    </row>
    <row r="61" spans="2:52" ht="15" hidden="1" customHeight="1">
      <c r="B61" s="187"/>
      <c r="C61" s="190"/>
      <c r="D61" s="190"/>
      <c r="E61" s="190"/>
      <c r="F61" s="223"/>
      <c r="G61" s="17"/>
      <c r="H61" s="193"/>
      <c r="I61" s="181"/>
      <c r="J61" s="184"/>
      <c r="K61" s="219"/>
      <c r="L61" s="184"/>
      <c r="M61" s="181"/>
      <c r="N61" s="181"/>
      <c r="O61" s="16"/>
      <c r="P61" s="16"/>
      <c r="Q61" s="48">
        <f t="shared" si="77"/>
        <v>0</v>
      </c>
      <c r="R61" s="16"/>
      <c r="S61" s="48">
        <f t="shared" si="78"/>
        <v>0</v>
      </c>
      <c r="T61" s="16"/>
      <c r="U61" s="48">
        <f t="shared" si="79"/>
        <v>0</v>
      </c>
      <c r="V61" s="16"/>
      <c r="W61" s="48">
        <f t="shared" si="80"/>
        <v>0</v>
      </c>
      <c r="X61" s="16"/>
      <c r="Y61" s="48">
        <f t="shared" si="81"/>
        <v>0</v>
      </c>
      <c r="Z61" s="19"/>
      <c r="AA61" s="48">
        <f t="shared" si="82"/>
        <v>0</v>
      </c>
      <c r="AB61" s="16"/>
      <c r="AC61" s="48">
        <f t="shared" si="83"/>
        <v>0</v>
      </c>
      <c r="AD61" s="48">
        <f t="shared" si="76"/>
        <v>0</v>
      </c>
      <c r="AE61" s="16"/>
      <c r="AF61" s="48" t="str">
        <f t="shared" si="84"/>
        <v>Débil</v>
      </c>
      <c r="AG61" s="16"/>
      <c r="AH61" s="48">
        <f t="shared" si="85"/>
        <v>0</v>
      </c>
      <c r="AI61" s="48">
        <f t="shared" si="86"/>
        <v>0</v>
      </c>
      <c r="AJ61" s="181"/>
      <c r="AK61" s="181"/>
      <c r="AL61" s="184"/>
      <c r="AM61" s="184"/>
      <c r="AN61" s="181"/>
      <c r="AO61" s="181"/>
      <c r="AP61" s="181"/>
      <c r="AQ61" s="181"/>
      <c r="AR61" s="181"/>
      <c r="AS61" s="181"/>
      <c r="AT61" s="181"/>
      <c r="AU61" s="181"/>
      <c r="AV61" s="17"/>
      <c r="AW61" s="16"/>
      <c r="AX61" s="16"/>
      <c r="AY61" s="16"/>
      <c r="AZ61" s="236"/>
    </row>
    <row r="62" spans="2:52" ht="15" hidden="1" customHeight="1">
      <c r="B62" s="187"/>
      <c r="C62" s="190"/>
      <c r="D62" s="190"/>
      <c r="E62" s="190"/>
      <c r="F62" s="223"/>
      <c r="G62" s="18"/>
      <c r="H62" s="193"/>
      <c r="I62" s="181"/>
      <c r="J62" s="184"/>
      <c r="K62" s="219"/>
      <c r="L62" s="184"/>
      <c r="M62" s="181"/>
      <c r="N62" s="181"/>
      <c r="O62" s="16"/>
      <c r="P62" s="16"/>
      <c r="Q62" s="48">
        <f t="shared" si="77"/>
        <v>0</v>
      </c>
      <c r="R62" s="16"/>
      <c r="S62" s="48">
        <f t="shared" si="78"/>
        <v>0</v>
      </c>
      <c r="T62" s="16"/>
      <c r="U62" s="48">
        <f t="shared" si="79"/>
        <v>0</v>
      </c>
      <c r="V62" s="16"/>
      <c r="W62" s="48">
        <f t="shared" si="80"/>
        <v>0</v>
      </c>
      <c r="X62" s="16"/>
      <c r="Y62" s="48">
        <f t="shared" si="81"/>
        <v>0</v>
      </c>
      <c r="Z62" s="19"/>
      <c r="AA62" s="48">
        <f t="shared" si="82"/>
        <v>0</v>
      </c>
      <c r="AB62" s="16"/>
      <c r="AC62" s="48">
        <f t="shared" si="83"/>
        <v>0</v>
      </c>
      <c r="AD62" s="48">
        <f t="shared" si="76"/>
        <v>0</v>
      </c>
      <c r="AE62" s="16"/>
      <c r="AF62" s="48" t="str">
        <f t="shared" si="84"/>
        <v>Débil</v>
      </c>
      <c r="AG62" s="16"/>
      <c r="AH62" s="48">
        <f t="shared" si="85"/>
        <v>0</v>
      </c>
      <c r="AI62" s="48">
        <f t="shared" si="86"/>
        <v>0</v>
      </c>
      <c r="AJ62" s="181"/>
      <c r="AK62" s="181"/>
      <c r="AL62" s="184"/>
      <c r="AM62" s="184"/>
      <c r="AN62" s="181"/>
      <c r="AO62" s="181"/>
      <c r="AP62" s="181"/>
      <c r="AQ62" s="181"/>
      <c r="AR62" s="181"/>
      <c r="AS62" s="181"/>
      <c r="AT62" s="181"/>
      <c r="AU62" s="181"/>
      <c r="AV62" s="17"/>
      <c r="AW62" s="16"/>
      <c r="AX62" s="16"/>
      <c r="AY62" s="16"/>
      <c r="AZ62" s="236"/>
    </row>
    <row r="63" spans="2:52" ht="15" hidden="1" customHeight="1">
      <c r="B63" s="187"/>
      <c r="C63" s="190"/>
      <c r="D63" s="190"/>
      <c r="E63" s="190"/>
      <c r="F63" s="223"/>
      <c r="G63" s="18"/>
      <c r="H63" s="193"/>
      <c r="I63" s="181"/>
      <c r="J63" s="184"/>
      <c r="K63" s="219"/>
      <c r="L63" s="184"/>
      <c r="M63" s="181"/>
      <c r="N63" s="181"/>
      <c r="O63" s="16"/>
      <c r="P63" s="16"/>
      <c r="Q63" s="48">
        <f t="shared" si="77"/>
        <v>0</v>
      </c>
      <c r="R63" s="16"/>
      <c r="S63" s="48">
        <f t="shared" si="78"/>
        <v>0</v>
      </c>
      <c r="T63" s="16"/>
      <c r="U63" s="48">
        <f t="shared" si="79"/>
        <v>0</v>
      </c>
      <c r="V63" s="16"/>
      <c r="W63" s="48">
        <f t="shared" si="80"/>
        <v>0</v>
      </c>
      <c r="X63" s="16"/>
      <c r="Y63" s="48">
        <f t="shared" si="81"/>
        <v>0</v>
      </c>
      <c r="Z63" s="19"/>
      <c r="AA63" s="48">
        <f t="shared" si="82"/>
        <v>0</v>
      </c>
      <c r="AB63" s="16"/>
      <c r="AC63" s="48">
        <f t="shared" si="83"/>
        <v>0</v>
      </c>
      <c r="AD63" s="48">
        <f t="shared" si="76"/>
        <v>0</v>
      </c>
      <c r="AE63" s="16"/>
      <c r="AF63" s="48" t="str">
        <f t="shared" si="84"/>
        <v>Débil</v>
      </c>
      <c r="AG63" s="16"/>
      <c r="AH63" s="48">
        <f t="shared" si="85"/>
        <v>0</v>
      </c>
      <c r="AI63" s="48">
        <f t="shared" si="86"/>
        <v>0</v>
      </c>
      <c r="AJ63" s="181"/>
      <c r="AK63" s="181"/>
      <c r="AL63" s="184"/>
      <c r="AM63" s="184"/>
      <c r="AN63" s="181"/>
      <c r="AO63" s="181"/>
      <c r="AP63" s="181"/>
      <c r="AQ63" s="181"/>
      <c r="AR63" s="181"/>
      <c r="AS63" s="181"/>
      <c r="AT63" s="181"/>
      <c r="AU63" s="181"/>
      <c r="AV63" s="17"/>
      <c r="AW63" s="16"/>
      <c r="AX63" s="16"/>
      <c r="AY63" s="16"/>
      <c r="AZ63" s="236"/>
    </row>
    <row r="64" spans="2:52" ht="15" hidden="1" customHeight="1">
      <c r="B64" s="187"/>
      <c r="C64" s="190"/>
      <c r="D64" s="190"/>
      <c r="E64" s="190"/>
      <c r="F64" s="223"/>
      <c r="G64" s="18"/>
      <c r="H64" s="138"/>
      <c r="I64" s="181"/>
      <c r="J64" s="184"/>
      <c r="K64" s="219"/>
      <c r="L64" s="184"/>
      <c r="M64" s="181"/>
      <c r="N64" s="181"/>
      <c r="O64" s="16"/>
      <c r="P64" s="16"/>
      <c r="Q64" s="48">
        <f t="shared" si="77"/>
        <v>0</v>
      </c>
      <c r="R64" s="16"/>
      <c r="S64" s="48">
        <f t="shared" si="78"/>
        <v>0</v>
      </c>
      <c r="T64" s="16"/>
      <c r="U64" s="48">
        <f t="shared" si="79"/>
        <v>0</v>
      </c>
      <c r="V64" s="16"/>
      <c r="W64" s="48">
        <f t="shared" si="80"/>
        <v>0</v>
      </c>
      <c r="X64" s="16"/>
      <c r="Y64" s="48">
        <f t="shared" si="81"/>
        <v>0</v>
      </c>
      <c r="Z64" s="19"/>
      <c r="AA64" s="48">
        <f t="shared" si="82"/>
        <v>0</v>
      </c>
      <c r="AB64" s="16"/>
      <c r="AC64" s="48">
        <f t="shared" si="83"/>
        <v>0</v>
      </c>
      <c r="AD64" s="48">
        <f t="shared" si="76"/>
        <v>0</v>
      </c>
      <c r="AE64" s="16"/>
      <c r="AF64" s="48" t="str">
        <f t="shared" si="84"/>
        <v>Débil</v>
      </c>
      <c r="AG64" s="16"/>
      <c r="AH64" s="48">
        <f t="shared" si="85"/>
        <v>0</v>
      </c>
      <c r="AI64" s="48">
        <f t="shared" si="86"/>
        <v>0</v>
      </c>
      <c r="AJ64" s="181"/>
      <c r="AK64" s="181"/>
      <c r="AL64" s="184"/>
      <c r="AM64" s="184"/>
      <c r="AN64" s="181"/>
      <c r="AO64" s="181"/>
      <c r="AP64" s="181"/>
      <c r="AQ64" s="181"/>
      <c r="AR64" s="181"/>
      <c r="AS64" s="181"/>
      <c r="AT64" s="181"/>
      <c r="AU64" s="181"/>
      <c r="AV64" s="19"/>
      <c r="AW64" s="16"/>
      <c r="AX64" s="16"/>
      <c r="AY64" s="16"/>
      <c r="AZ64" s="236"/>
    </row>
    <row r="65" spans="2:52" ht="15" hidden="1" customHeight="1">
      <c r="B65" s="187"/>
      <c r="C65" s="190"/>
      <c r="D65" s="190"/>
      <c r="E65" s="190"/>
      <c r="F65" s="223"/>
      <c r="G65" s="20"/>
      <c r="H65" s="138"/>
      <c r="I65" s="181"/>
      <c r="J65" s="184"/>
      <c r="K65" s="219"/>
      <c r="L65" s="184"/>
      <c r="M65" s="181"/>
      <c r="N65" s="181"/>
      <c r="O65" s="16"/>
      <c r="P65" s="16"/>
      <c r="Q65" s="48">
        <f t="shared" si="77"/>
        <v>0</v>
      </c>
      <c r="R65" s="16"/>
      <c r="S65" s="48">
        <f t="shared" si="78"/>
        <v>0</v>
      </c>
      <c r="T65" s="16"/>
      <c r="U65" s="48">
        <f t="shared" si="79"/>
        <v>0</v>
      </c>
      <c r="V65" s="16"/>
      <c r="W65" s="48">
        <f t="shared" si="80"/>
        <v>0</v>
      </c>
      <c r="X65" s="16"/>
      <c r="Y65" s="48">
        <f t="shared" si="81"/>
        <v>0</v>
      </c>
      <c r="Z65" s="19"/>
      <c r="AA65" s="48">
        <f t="shared" si="82"/>
        <v>0</v>
      </c>
      <c r="AB65" s="16"/>
      <c r="AC65" s="48">
        <f t="shared" si="83"/>
        <v>0</v>
      </c>
      <c r="AD65" s="48">
        <f t="shared" si="76"/>
        <v>0</v>
      </c>
      <c r="AE65" s="16"/>
      <c r="AF65" s="48" t="str">
        <f t="shared" si="84"/>
        <v>Débil</v>
      </c>
      <c r="AG65" s="16"/>
      <c r="AH65" s="48">
        <f t="shared" si="85"/>
        <v>0</v>
      </c>
      <c r="AI65" s="48">
        <f t="shared" si="86"/>
        <v>0</v>
      </c>
      <c r="AJ65" s="181"/>
      <c r="AK65" s="181"/>
      <c r="AL65" s="184"/>
      <c r="AM65" s="184"/>
      <c r="AN65" s="181"/>
      <c r="AO65" s="181"/>
      <c r="AP65" s="181"/>
      <c r="AQ65" s="181"/>
      <c r="AR65" s="181"/>
      <c r="AS65" s="181"/>
      <c r="AT65" s="181"/>
      <c r="AU65" s="181"/>
      <c r="AV65" s="21"/>
      <c r="AW65" s="16"/>
      <c r="AX65" s="16"/>
      <c r="AY65" s="16"/>
      <c r="AZ65" s="236"/>
    </row>
    <row r="66" spans="2:52" ht="15.75" hidden="1" customHeight="1" thickBot="1">
      <c r="B66" s="188"/>
      <c r="C66" s="191"/>
      <c r="D66" s="191"/>
      <c r="E66" s="191"/>
      <c r="F66" s="224"/>
      <c r="G66" s="50"/>
      <c r="H66" s="194"/>
      <c r="I66" s="182"/>
      <c r="J66" s="185"/>
      <c r="K66" s="220"/>
      <c r="L66" s="185"/>
      <c r="M66" s="182"/>
      <c r="N66" s="182"/>
      <c r="O66" s="51"/>
      <c r="P66" s="51"/>
      <c r="Q66" s="52">
        <f t="shared" si="77"/>
        <v>0</v>
      </c>
      <c r="R66" s="51"/>
      <c r="S66" s="52">
        <f t="shared" si="78"/>
        <v>0</v>
      </c>
      <c r="T66" s="51"/>
      <c r="U66" s="52">
        <f t="shared" si="79"/>
        <v>0</v>
      </c>
      <c r="V66" s="51"/>
      <c r="W66" s="52">
        <f t="shared" si="80"/>
        <v>0</v>
      </c>
      <c r="X66" s="51"/>
      <c r="Y66" s="52">
        <f t="shared" si="81"/>
        <v>0</v>
      </c>
      <c r="Z66" s="62"/>
      <c r="AA66" s="52">
        <f t="shared" si="82"/>
        <v>0</v>
      </c>
      <c r="AB66" s="51"/>
      <c r="AC66" s="52">
        <f t="shared" si="83"/>
        <v>0</v>
      </c>
      <c r="AD66" s="52">
        <f t="shared" si="76"/>
        <v>0</v>
      </c>
      <c r="AE66" s="51"/>
      <c r="AF66" s="52" t="str">
        <f t="shared" si="84"/>
        <v>Débil</v>
      </c>
      <c r="AG66" s="51"/>
      <c r="AH66" s="52">
        <f t="shared" si="85"/>
        <v>0</v>
      </c>
      <c r="AI66" s="52">
        <f t="shared" si="86"/>
        <v>0</v>
      </c>
      <c r="AJ66" s="182"/>
      <c r="AK66" s="182"/>
      <c r="AL66" s="185"/>
      <c r="AM66" s="185"/>
      <c r="AN66" s="182"/>
      <c r="AO66" s="182"/>
      <c r="AP66" s="182"/>
      <c r="AQ66" s="182"/>
      <c r="AR66" s="182"/>
      <c r="AS66" s="182"/>
      <c r="AT66" s="182"/>
      <c r="AU66" s="182"/>
      <c r="AV66" s="53"/>
      <c r="AW66" s="51"/>
      <c r="AX66" s="51"/>
      <c r="AY66" s="51"/>
      <c r="AZ66" s="237"/>
    </row>
    <row r="67" spans="2:52" ht="15" hidden="1" customHeight="1">
      <c r="B67" s="186">
        <v>7</v>
      </c>
      <c r="C67" s="189"/>
      <c r="D67" s="189"/>
      <c r="E67" s="189"/>
      <c r="F67" s="222"/>
      <c r="G67" s="36"/>
      <c r="H67" s="192"/>
      <c r="I67" s="180" t="e">
        <f>'Calificación probabilidad'!E97</f>
        <v>#DIV/0!</v>
      </c>
      <c r="J67" s="183" t="e">
        <f>MID(I67,1,1)</f>
        <v>#DIV/0!</v>
      </c>
      <c r="K67" s="218">
        <f>VALUE(IF(L67="Catastrofico",5,IF(L67="Mayor",4,IF(L67="Moderado",3,IF(L67="Menor",2,IF(L67="Insignificante",1,0))))))</f>
        <v>0</v>
      </c>
      <c r="L67" s="183"/>
      <c r="M67" s="180" t="e">
        <f>VALUE(CONCATENATE(J67,K67))</f>
        <v>#DIV/0!</v>
      </c>
      <c r="N67" s="180" t="e">
        <f>VLOOKUP(M67,Hoja2!$D$25:$E$67,2,0)</f>
        <v>#DIV/0!</v>
      </c>
      <c r="O67" s="34"/>
      <c r="P67" s="34"/>
      <c r="Q67" s="35">
        <f t="shared" si="77"/>
        <v>0</v>
      </c>
      <c r="R67" s="34"/>
      <c r="S67" s="35">
        <f t="shared" si="78"/>
        <v>0</v>
      </c>
      <c r="T67" s="34"/>
      <c r="U67" s="35">
        <f t="shared" si="79"/>
        <v>0</v>
      </c>
      <c r="V67" s="34"/>
      <c r="W67" s="35">
        <f t="shared" si="80"/>
        <v>0</v>
      </c>
      <c r="X67" s="34"/>
      <c r="Y67" s="35">
        <f t="shared" si="81"/>
        <v>0</v>
      </c>
      <c r="Z67" s="61"/>
      <c r="AA67" s="35">
        <f t="shared" si="82"/>
        <v>0</v>
      </c>
      <c r="AB67" s="34"/>
      <c r="AC67" s="35">
        <f t="shared" si="83"/>
        <v>0</v>
      </c>
      <c r="AD67" s="35">
        <f t="shared" si="76"/>
        <v>0</v>
      </c>
      <c r="AE67" s="34"/>
      <c r="AF67" s="35" t="str">
        <f t="shared" si="84"/>
        <v>Débil</v>
      </c>
      <c r="AG67" s="34"/>
      <c r="AH67" s="35">
        <f t="shared" si="85"/>
        <v>0</v>
      </c>
      <c r="AI67" s="35">
        <f t="shared" si="86"/>
        <v>0</v>
      </c>
      <c r="AJ67" s="180">
        <f>AVERAGE(AI67:AI79)</f>
        <v>0</v>
      </c>
      <c r="AK67" s="180" t="str">
        <f>IF(AJ67&lt;50,"Débil",IF(AND(AJ67&gt;=50,AJ67&lt;99),"Moderado",IF(AJ67=100,"Fuerte",)))</f>
        <v>Débil</v>
      </c>
      <c r="AL67" s="183"/>
      <c r="AM67" s="183"/>
      <c r="AN67" s="180" t="e">
        <f>VALUE(IF(AND(AK67="Fuerte",AL67="Directamente"),J67-2,IF(AND(AK67="Fuerte",AL67="No disminuye"),J67,IF(AND(AK67="Moderado",AL67="directamente"),J67-1,IF(AND(AK67="Moderado",AL67="no disminuye"),J67,J67)))))</f>
        <v>#DIV/0!</v>
      </c>
      <c r="AO67" s="180" t="e">
        <f>IF(AN67&lt;1,Hoja2!H81,AN67)</f>
        <v>#DIV/0!</v>
      </c>
      <c r="AP67" s="180" t="e">
        <f>IF(AO67=1,Hoja2!$H$3,IF(AO67=2,Hoja2!$H$4,IF(AO67=3,Hoja2!$H$5,IF(AO67=4,Hoja2!$H$6,IF(AO67=5,Hoja2!$H$7,0)))))</f>
        <v>#DIV/0!</v>
      </c>
      <c r="AQ67" s="180">
        <f>VALUE(IF(AND(AK67="Fuerte",AM67="Directamente"),K67-2,IF(AND(AK67="Fuerte",AM67="indirectamente"),K67-1,IF(AND(AK67="Fuerte",AM67="No disminuye"),K67,IF(AND(AK67="Moderado",AM67="directamente"),K67-1,IF(AND(AK67="Moderado",AM67="indirectamente"),K67,IF(AND(AK67="Moderado",AM67="no disminuye"),K67,K67)))))))</f>
        <v>0</v>
      </c>
      <c r="AR67" s="180">
        <f>IF(AQ67&lt;1,Hoja2!N81,AQ67)</f>
        <v>0</v>
      </c>
      <c r="AS67" s="180">
        <f>IF(AR67=1,Hoja2!$N$3,IF(AR67=2,Hoja2!$N$4,IF(AR67=3,Hoja2!$N$5,IF(AR67=4,Hoja2!$N$6,IF(AR67=5,Hoja2!$N$7,0)))))</f>
        <v>0</v>
      </c>
      <c r="AT67" s="180" t="e">
        <f>VALUE(CONCATENATE(AO67,AR67))</f>
        <v>#DIV/0!</v>
      </c>
      <c r="AU67" s="180" t="e">
        <f>VLOOKUP(AT67,Hoja2!$D$25:$E$49,2,0)</f>
        <v>#DIV/0!</v>
      </c>
      <c r="AV67" s="36"/>
      <c r="AW67" s="34"/>
      <c r="AX67" s="34"/>
      <c r="AY67" s="34"/>
      <c r="AZ67" s="235"/>
    </row>
    <row r="68" spans="2:52" ht="15" hidden="1" customHeight="1">
      <c r="B68" s="187"/>
      <c r="C68" s="190"/>
      <c r="D68" s="190"/>
      <c r="E68" s="190"/>
      <c r="F68" s="223"/>
      <c r="G68" s="17"/>
      <c r="H68" s="193"/>
      <c r="I68" s="181"/>
      <c r="J68" s="184"/>
      <c r="K68" s="219"/>
      <c r="L68" s="184"/>
      <c r="M68" s="181"/>
      <c r="N68" s="181"/>
      <c r="O68" s="16"/>
      <c r="P68" s="16"/>
      <c r="Q68" s="48">
        <f t="shared" si="77"/>
        <v>0</v>
      </c>
      <c r="R68" s="16"/>
      <c r="S68" s="48">
        <f t="shared" si="78"/>
        <v>0</v>
      </c>
      <c r="T68" s="16"/>
      <c r="U68" s="48">
        <f t="shared" si="79"/>
        <v>0</v>
      </c>
      <c r="V68" s="16"/>
      <c r="W68" s="48">
        <f t="shared" si="80"/>
        <v>0</v>
      </c>
      <c r="X68" s="16"/>
      <c r="Y68" s="48">
        <f t="shared" si="81"/>
        <v>0</v>
      </c>
      <c r="Z68" s="19"/>
      <c r="AA68" s="48">
        <f t="shared" si="82"/>
        <v>0</v>
      </c>
      <c r="AB68" s="16"/>
      <c r="AC68" s="48">
        <f t="shared" si="83"/>
        <v>0</v>
      </c>
      <c r="AD68" s="48">
        <f t="shared" si="76"/>
        <v>0</v>
      </c>
      <c r="AE68" s="16"/>
      <c r="AF68" s="48" t="str">
        <f t="shared" si="84"/>
        <v>Débil</v>
      </c>
      <c r="AG68" s="16"/>
      <c r="AH68" s="48">
        <f t="shared" si="85"/>
        <v>0</v>
      </c>
      <c r="AI68" s="48">
        <f t="shared" si="86"/>
        <v>0</v>
      </c>
      <c r="AJ68" s="181"/>
      <c r="AK68" s="181"/>
      <c r="AL68" s="184"/>
      <c r="AM68" s="184"/>
      <c r="AN68" s="181"/>
      <c r="AO68" s="181"/>
      <c r="AP68" s="181"/>
      <c r="AQ68" s="181"/>
      <c r="AR68" s="181"/>
      <c r="AS68" s="181"/>
      <c r="AT68" s="181"/>
      <c r="AU68" s="181"/>
      <c r="AV68" s="17"/>
      <c r="AW68" s="16"/>
      <c r="AX68" s="16"/>
      <c r="AY68" s="16"/>
      <c r="AZ68" s="236"/>
    </row>
    <row r="69" spans="2:52" ht="15" hidden="1" customHeight="1">
      <c r="B69" s="187"/>
      <c r="C69" s="190"/>
      <c r="D69" s="190"/>
      <c r="E69" s="190"/>
      <c r="F69" s="223"/>
      <c r="G69" s="17"/>
      <c r="H69" s="193"/>
      <c r="I69" s="181"/>
      <c r="J69" s="184"/>
      <c r="K69" s="219"/>
      <c r="L69" s="184"/>
      <c r="M69" s="181"/>
      <c r="N69" s="181"/>
      <c r="O69" s="16"/>
      <c r="P69" s="16"/>
      <c r="Q69" s="48">
        <f t="shared" si="77"/>
        <v>0</v>
      </c>
      <c r="R69" s="16"/>
      <c r="S69" s="48">
        <f t="shared" si="78"/>
        <v>0</v>
      </c>
      <c r="T69" s="16"/>
      <c r="U69" s="48">
        <f t="shared" si="79"/>
        <v>0</v>
      </c>
      <c r="V69" s="16"/>
      <c r="W69" s="48">
        <f t="shared" si="80"/>
        <v>0</v>
      </c>
      <c r="X69" s="16"/>
      <c r="Y69" s="48">
        <f t="shared" si="81"/>
        <v>0</v>
      </c>
      <c r="Z69" s="19"/>
      <c r="AA69" s="48">
        <f t="shared" si="82"/>
        <v>0</v>
      </c>
      <c r="AB69" s="16"/>
      <c r="AC69" s="48">
        <f t="shared" si="83"/>
        <v>0</v>
      </c>
      <c r="AD69" s="48">
        <f t="shared" si="76"/>
        <v>0</v>
      </c>
      <c r="AE69" s="16"/>
      <c r="AF69" s="48" t="str">
        <f t="shared" si="84"/>
        <v>Débil</v>
      </c>
      <c r="AG69" s="16"/>
      <c r="AH69" s="48">
        <f t="shared" si="85"/>
        <v>0</v>
      </c>
      <c r="AI69" s="48">
        <f t="shared" si="86"/>
        <v>0</v>
      </c>
      <c r="AJ69" s="181"/>
      <c r="AK69" s="181"/>
      <c r="AL69" s="184"/>
      <c r="AM69" s="184"/>
      <c r="AN69" s="181"/>
      <c r="AO69" s="181"/>
      <c r="AP69" s="181"/>
      <c r="AQ69" s="181"/>
      <c r="AR69" s="181"/>
      <c r="AS69" s="181"/>
      <c r="AT69" s="181"/>
      <c r="AU69" s="181"/>
      <c r="AV69" s="17"/>
      <c r="AW69" s="16"/>
      <c r="AX69" s="16"/>
      <c r="AY69" s="16"/>
      <c r="AZ69" s="236"/>
    </row>
    <row r="70" spans="2:52" ht="15" hidden="1" customHeight="1">
      <c r="B70" s="187"/>
      <c r="C70" s="190"/>
      <c r="D70" s="190"/>
      <c r="E70" s="190"/>
      <c r="F70" s="223"/>
      <c r="G70" s="17"/>
      <c r="H70" s="193"/>
      <c r="I70" s="181"/>
      <c r="J70" s="184"/>
      <c r="K70" s="219"/>
      <c r="L70" s="184"/>
      <c r="M70" s="181"/>
      <c r="N70" s="181"/>
      <c r="O70" s="16"/>
      <c r="P70" s="16"/>
      <c r="Q70" s="48">
        <f t="shared" si="77"/>
        <v>0</v>
      </c>
      <c r="R70" s="16"/>
      <c r="S70" s="48">
        <f t="shared" si="78"/>
        <v>0</v>
      </c>
      <c r="T70" s="16"/>
      <c r="U70" s="48">
        <f t="shared" si="79"/>
        <v>0</v>
      </c>
      <c r="V70" s="16"/>
      <c r="W70" s="48">
        <f t="shared" si="80"/>
        <v>0</v>
      </c>
      <c r="X70" s="16"/>
      <c r="Y70" s="48">
        <f t="shared" si="81"/>
        <v>0</v>
      </c>
      <c r="Z70" s="19"/>
      <c r="AA70" s="48">
        <f t="shared" si="82"/>
        <v>0</v>
      </c>
      <c r="AB70" s="16"/>
      <c r="AC70" s="48">
        <f t="shared" si="83"/>
        <v>0</v>
      </c>
      <c r="AD70" s="48">
        <f t="shared" si="76"/>
        <v>0</v>
      </c>
      <c r="AE70" s="16"/>
      <c r="AF70" s="48" t="str">
        <f t="shared" si="84"/>
        <v>Débil</v>
      </c>
      <c r="AG70" s="16"/>
      <c r="AH70" s="48">
        <f t="shared" si="85"/>
        <v>0</v>
      </c>
      <c r="AI70" s="48">
        <f t="shared" si="86"/>
        <v>0</v>
      </c>
      <c r="AJ70" s="181"/>
      <c r="AK70" s="181"/>
      <c r="AL70" s="184"/>
      <c r="AM70" s="184"/>
      <c r="AN70" s="181"/>
      <c r="AO70" s="181"/>
      <c r="AP70" s="181"/>
      <c r="AQ70" s="181"/>
      <c r="AR70" s="181"/>
      <c r="AS70" s="181"/>
      <c r="AT70" s="181"/>
      <c r="AU70" s="181"/>
      <c r="AV70" s="17"/>
      <c r="AW70" s="16"/>
      <c r="AX70" s="16"/>
      <c r="AY70" s="16"/>
      <c r="AZ70" s="236"/>
    </row>
    <row r="71" spans="2:52" ht="15" hidden="1" customHeight="1">
      <c r="B71" s="187"/>
      <c r="C71" s="190"/>
      <c r="D71" s="190"/>
      <c r="E71" s="190"/>
      <c r="F71" s="223"/>
      <c r="G71" s="17"/>
      <c r="H71" s="193"/>
      <c r="I71" s="181"/>
      <c r="J71" s="184"/>
      <c r="K71" s="219"/>
      <c r="L71" s="184"/>
      <c r="M71" s="181"/>
      <c r="N71" s="181"/>
      <c r="O71" s="16"/>
      <c r="P71" s="16"/>
      <c r="Q71" s="48">
        <f t="shared" si="77"/>
        <v>0</v>
      </c>
      <c r="R71" s="16"/>
      <c r="S71" s="48">
        <f t="shared" si="78"/>
        <v>0</v>
      </c>
      <c r="T71" s="16"/>
      <c r="U71" s="48">
        <f t="shared" si="79"/>
        <v>0</v>
      </c>
      <c r="V71" s="16"/>
      <c r="W71" s="48">
        <f t="shared" si="80"/>
        <v>0</v>
      </c>
      <c r="X71" s="16"/>
      <c r="Y71" s="48">
        <f t="shared" si="81"/>
        <v>0</v>
      </c>
      <c r="Z71" s="19"/>
      <c r="AA71" s="48">
        <f t="shared" si="82"/>
        <v>0</v>
      </c>
      <c r="AB71" s="16"/>
      <c r="AC71" s="48">
        <f t="shared" si="83"/>
        <v>0</v>
      </c>
      <c r="AD71" s="48">
        <f t="shared" si="76"/>
        <v>0</v>
      </c>
      <c r="AE71" s="16"/>
      <c r="AF71" s="48" t="str">
        <f t="shared" si="84"/>
        <v>Débil</v>
      </c>
      <c r="AG71" s="16"/>
      <c r="AH71" s="48">
        <f t="shared" si="85"/>
        <v>0</v>
      </c>
      <c r="AI71" s="48">
        <f t="shared" si="86"/>
        <v>0</v>
      </c>
      <c r="AJ71" s="181"/>
      <c r="AK71" s="181"/>
      <c r="AL71" s="184"/>
      <c r="AM71" s="184"/>
      <c r="AN71" s="181"/>
      <c r="AO71" s="181"/>
      <c r="AP71" s="181"/>
      <c r="AQ71" s="181"/>
      <c r="AR71" s="181"/>
      <c r="AS71" s="181"/>
      <c r="AT71" s="181"/>
      <c r="AU71" s="181"/>
      <c r="AV71" s="17"/>
      <c r="AW71" s="16"/>
      <c r="AX71" s="16"/>
      <c r="AY71" s="16"/>
      <c r="AZ71" s="236"/>
    </row>
    <row r="72" spans="2:52" ht="15" hidden="1" customHeight="1">
      <c r="B72" s="187"/>
      <c r="C72" s="190"/>
      <c r="D72" s="190"/>
      <c r="E72" s="190"/>
      <c r="F72" s="223"/>
      <c r="G72" s="17"/>
      <c r="H72" s="193"/>
      <c r="I72" s="181"/>
      <c r="J72" s="184"/>
      <c r="K72" s="219"/>
      <c r="L72" s="184"/>
      <c r="M72" s="181"/>
      <c r="N72" s="181"/>
      <c r="O72" s="16"/>
      <c r="P72" s="16"/>
      <c r="Q72" s="48">
        <f t="shared" si="77"/>
        <v>0</v>
      </c>
      <c r="R72" s="16"/>
      <c r="S72" s="48">
        <f t="shared" si="78"/>
        <v>0</v>
      </c>
      <c r="T72" s="16"/>
      <c r="U72" s="48">
        <f t="shared" si="79"/>
        <v>0</v>
      </c>
      <c r="V72" s="16"/>
      <c r="W72" s="48">
        <f t="shared" si="80"/>
        <v>0</v>
      </c>
      <c r="X72" s="16"/>
      <c r="Y72" s="48">
        <f t="shared" si="81"/>
        <v>0</v>
      </c>
      <c r="Z72" s="19"/>
      <c r="AA72" s="48">
        <f t="shared" si="82"/>
        <v>0</v>
      </c>
      <c r="AB72" s="16"/>
      <c r="AC72" s="48">
        <f t="shared" si="83"/>
        <v>0</v>
      </c>
      <c r="AD72" s="48">
        <f t="shared" si="76"/>
        <v>0</v>
      </c>
      <c r="AE72" s="16"/>
      <c r="AF72" s="48" t="str">
        <f t="shared" si="84"/>
        <v>Débil</v>
      </c>
      <c r="AG72" s="16"/>
      <c r="AH72" s="48">
        <f t="shared" si="85"/>
        <v>0</v>
      </c>
      <c r="AI72" s="48">
        <f t="shared" si="86"/>
        <v>0</v>
      </c>
      <c r="AJ72" s="181"/>
      <c r="AK72" s="181"/>
      <c r="AL72" s="184"/>
      <c r="AM72" s="184"/>
      <c r="AN72" s="181"/>
      <c r="AO72" s="181"/>
      <c r="AP72" s="181"/>
      <c r="AQ72" s="181"/>
      <c r="AR72" s="181"/>
      <c r="AS72" s="181"/>
      <c r="AT72" s="181"/>
      <c r="AU72" s="181"/>
      <c r="AV72" s="17"/>
      <c r="AW72" s="16"/>
      <c r="AX72" s="16"/>
      <c r="AY72" s="16"/>
      <c r="AZ72" s="236"/>
    </row>
    <row r="73" spans="2:52" ht="15" hidden="1" customHeight="1">
      <c r="B73" s="187"/>
      <c r="C73" s="190"/>
      <c r="D73" s="190"/>
      <c r="E73" s="190"/>
      <c r="F73" s="223"/>
      <c r="G73" s="18"/>
      <c r="H73" s="193"/>
      <c r="I73" s="181"/>
      <c r="J73" s="184"/>
      <c r="K73" s="219"/>
      <c r="L73" s="184"/>
      <c r="M73" s="181"/>
      <c r="N73" s="181"/>
      <c r="O73" s="16"/>
      <c r="P73" s="16"/>
      <c r="Q73" s="48">
        <f t="shared" si="77"/>
        <v>0</v>
      </c>
      <c r="R73" s="16"/>
      <c r="S73" s="48">
        <f t="shared" si="78"/>
        <v>0</v>
      </c>
      <c r="T73" s="16"/>
      <c r="U73" s="48">
        <f t="shared" si="79"/>
        <v>0</v>
      </c>
      <c r="V73" s="16"/>
      <c r="W73" s="48">
        <f t="shared" si="80"/>
        <v>0</v>
      </c>
      <c r="X73" s="16"/>
      <c r="Y73" s="48">
        <f t="shared" si="81"/>
        <v>0</v>
      </c>
      <c r="Z73" s="19"/>
      <c r="AA73" s="48">
        <f t="shared" si="82"/>
        <v>0</v>
      </c>
      <c r="AB73" s="16"/>
      <c r="AC73" s="48">
        <f t="shared" si="83"/>
        <v>0</v>
      </c>
      <c r="AD73" s="48">
        <f t="shared" si="76"/>
        <v>0</v>
      </c>
      <c r="AE73" s="16"/>
      <c r="AF73" s="48" t="str">
        <f t="shared" si="84"/>
        <v>Débil</v>
      </c>
      <c r="AG73" s="16"/>
      <c r="AH73" s="48">
        <f t="shared" si="85"/>
        <v>0</v>
      </c>
      <c r="AI73" s="48">
        <f t="shared" si="86"/>
        <v>0</v>
      </c>
      <c r="AJ73" s="181"/>
      <c r="AK73" s="181"/>
      <c r="AL73" s="184"/>
      <c r="AM73" s="184"/>
      <c r="AN73" s="181"/>
      <c r="AO73" s="181"/>
      <c r="AP73" s="181"/>
      <c r="AQ73" s="181"/>
      <c r="AR73" s="181"/>
      <c r="AS73" s="181"/>
      <c r="AT73" s="181"/>
      <c r="AU73" s="181"/>
      <c r="AV73" s="17"/>
      <c r="AW73" s="16"/>
      <c r="AX73" s="16"/>
      <c r="AY73" s="16"/>
      <c r="AZ73" s="236"/>
    </row>
    <row r="74" spans="2:52" ht="15" hidden="1" customHeight="1">
      <c r="B74" s="187"/>
      <c r="C74" s="190"/>
      <c r="D74" s="190"/>
      <c r="E74" s="190"/>
      <c r="F74" s="223"/>
      <c r="G74" s="18"/>
      <c r="H74" s="193"/>
      <c r="I74" s="181"/>
      <c r="J74" s="184"/>
      <c r="K74" s="219"/>
      <c r="L74" s="184"/>
      <c r="M74" s="181"/>
      <c r="N74" s="181"/>
      <c r="O74" s="16"/>
      <c r="P74" s="16"/>
      <c r="Q74" s="48">
        <f t="shared" si="77"/>
        <v>0</v>
      </c>
      <c r="R74" s="16"/>
      <c r="S74" s="48">
        <f t="shared" si="78"/>
        <v>0</v>
      </c>
      <c r="T74" s="16"/>
      <c r="U74" s="48">
        <f t="shared" si="79"/>
        <v>0</v>
      </c>
      <c r="V74" s="16"/>
      <c r="W74" s="48">
        <f t="shared" si="80"/>
        <v>0</v>
      </c>
      <c r="X74" s="16"/>
      <c r="Y74" s="48">
        <f t="shared" si="81"/>
        <v>0</v>
      </c>
      <c r="Z74" s="19"/>
      <c r="AA74" s="48">
        <f t="shared" si="82"/>
        <v>0</v>
      </c>
      <c r="AB74" s="16"/>
      <c r="AC74" s="48">
        <f t="shared" si="83"/>
        <v>0</v>
      </c>
      <c r="AD74" s="48">
        <f t="shared" si="76"/>
        <v>0</v>
      </c>
      <c r="AE74" s="16"/>
      <c r="AF74" s="48" t="str">
        <f t="shared" si="84"/>
        <v>Débil</v>
      </c>
      <c r="AG74" s="16"/>
      <c r="AH74" s="48">
        <f t="shared" si="85"/>
        <v>0</v>
      </c>
      <c r="AI74" s="48">
        <f t="shared" si="86"/>
        <v>0</v>
      </c>
      <c r="AJ74" s="181"/>
      <c r="AK74" s="181"/>
      <c r="AL74" s="184"/>
      <c r="AM74" s="184"/>
      <c r="AN74" s="181"/>
      <c r="AO74" s="181"/>
      <c r="AP74" s="181"/>
      <c r="AQ74" s="181"/>
      <c r="AR74" s="181"/>
      <c r="AS74" s="181"/>
      <c r="AT74" s="181"/>
      <c r="AU74" s="181"/>
      <c r="AV74" s="17"/>
      <c r="AW74" s="16"/>
      <c r="AX74" s="16"/>
      <c r="AY74" s="16"/>
      <c r="AZ74" s="236"/>
    </row>
    <row r="75" spans="2:52" ht="15" hidden="1" customHeight="1">
      <c r="B75" s="187"/>
      <c r="C75" s="190"/>
      <c r="D75" s="190"/>
      <c r="E75" s="190"/>
      <c r="F75" s="223"/>
      <c r="G75" s="18"/>
      <c r="H75" s="193"/>
      <c r="I75" s="181"/>
      <c r="J75" s="184"/>
      <c r="K75" s="219"/>
      <c r="L75" s="184"/>
      <c r="M75" s="181"/>
      <c r="N75" s="181"/>
      <c r="O75" s="16"/>
      <c r="P75" s="16"/>
      <c r="Q75" s="48">
        <f t="shared" si="77"/>
        <v>0</v>
      </c>
      <c r="R75" s="16"/>
      <c r="S75" s="48">
        <f t="shared" si="78"/>
        <v>0</v>
      </c>
      <c r="T75" s="16"/>
      <c r="U75" s="48">
        <f t="shared" si="79"/>
        <v>0</v>
      </c>
      <c r="V75" s="16"/>
      <c r="W75" s="48">
        <f t="shared" si="80"/>
        <v>0</v>
      </c>
      <c r="X75" s="16"/>
      <c r="Y75" s="48">
        <f t="shared" si="81"/>
        <v>0</v>
      </c>
      <c r="Z75" s="19"/>
      <c r="AA75" s="48">
        <f t="shared" si="82"/>
        <v>0</v>
      </c>
      <c r="AB75" s="16"/>
      <c r="AC75" s="48">
        <f t="shared" si="83"/>
        <v>0</v>
      </c>
      <c r="AD75" s="48">
        <f t="shared" si="76"/>
        <v>0</v>
      </c>
      <c r="AE75" s="16"/>
      <c r="AF75" s="48" t="str">
        <f t="shared" si="84"/>
        <v>Débil</v>
      </c>
      <c r="AG75" s="16"/>
      <c r="AH75" s="48">
        <f t="shared" si="85"/>
        <v>0</v>
      </c>
      <c r="AI75" s="48">
        <f t="shared" si="86"/>
        <v>0</v>
      </c>
      <c r="AJ75" s="181"/>
      <c r="AK75" s="181"/>
      <c r="AL75" s="184"/>
      <c r="AM75" s="184"/>
      <c r="AN75" s="181"/>
      <c r="AO75" s="181"/>
      <c r="AP75" s="181"/>
      <c r="AQ75" s="181"/>
      <c r="AR75" s="181"/>
      <c r="AS75" s="181"/>
      <c r="AT75" s="181"/>
      <c r="AU75" s="181"/>
      <c r="AV75" s="17"/>
      <c r="AW75" s="16"/>
      <c r="AX75" s="16"/>
      <c r="AY75" s="16"/>
      <c r="AZ75" s="236"/>
    </row>
    <row r="76" spans="2:52" ht="15" hidden="1" customHeight="1">
      <c r="B76" s="187"/>
      <c r="C76" s="190"/>
      <c r="D76" s="190"/>
      <c r="E76" s="190"/>
      <c r="F76" s="223"/>
      <c r="G76" s="18"/>
      <c r="H76" s="193"/>
      <c r="I76" s="181"/>
      <c r="J76" s="184"/>
      <c r="K76" s="219"/>
      <c r="L76" s="184"/>
      <c r="M76" s="181"/>
      <c r="N76" s="181"/>
      <c r="O76" s="16"/>
      <c r="P76" s="16"/>
      <c r="Q76" s="48">
        <f t="shared" si="77"/>
        <v>0</v>
      </c>
      <c r="R76" s="16"/>
      <c r="S76" s="48">
        <f t="shared" si="78"/>
        <v>0</v>
      </c>
      <c r="T76" s="16"/>
      <c r="U76" s="48">
        <f t="shared" si="79"/>
        <v>0</v>
      </c>
      <c r="V76" s="16"/>
      <c r="W76" s="48">
        <f t="shared" si="80"/>
        <v>0</v>
      </c>
      <c r="X76" s="16"/>
      <c r="Y76" s="48">
        <f t="shared" si="81"/>
        <v>0</v>
      </c>
      <c r="Z76" s="19"/>
      <c r="AA76" s="48">
        <f t="shared" si="82"/>
        <v>0</v>
      </c>
      <c r="AB76" s="16"/>
      <c r="AC76" s="48">
        <f t="shared" si="83"/>
        <v>0</v>
      </c>
      <c r="AD76" s="48">
        <f t="shared" si="76"/>
        <v>0</v>
      </c>
      <c r="AE76" s="16"/>
      <c r="AF76" s="48" t="str">
        <f t="shared" si="84"/>
        <v>Débil</v>
      </c>
      <c r="AG76" s="16"/>
      <c r="AH76" s="48">
        <f t="shared" si="85"/>
        <v>0</v>
      </c>
      <c r="AI76" s="48">
        <f t="shared" si="86"/>
        <v>0</v>
      </c>
      <c r="AJ76" s="181"/>
      <c r="AK76" s="181"/>
      <c r="AL76" s="184"/>
      <c r="AM76" s="184"/>
      <c r="AN76" s="181"/>
      <c r="AO76" s="181"/>
      <c r="AP76" s="181"/>
      <c r="AQ76" s="181"/>
      <c r="AR76" s="181"/>
      <c r="AS76" s="181"/>
      <c r="AT76" s="181"/>
      <c r="AU76" s="181"/>
      <c r="AV76" s="17"/>
      <c r="AW76" s="16"/>
      <c r="AX76" s="16"/>
      <c r="AY76" s="16"/>
      <c r="AZ76" s="236"/>
    </row>
    <row r="77" spans="2:52" ht="15" hidden="1" customHeight="1">
      <c r="B77" s="187"/>
      <c r="C77" s="190"/>
      <c r="D77" s="190"/>
      <c r="E77" s="190"/>
      <c r="F77" s="223"/>
      <c r="G77" s="18"/>
      <c r="H77" s="138"/>
      <c r="I77" s="181"/>
      <c r="J77" s="184"/>
      <c r="K77" s="219"/>
      <c r="L77" s="184"/>
      <c r="M77" s="181"/>
      <c r="N77" s="181"/>
      <c r="O77" s="16"/>
      <c r="P77" s="16"/>
      <c r="Q77" s="48">
        <f t="shared" si="77"/>
        <v>0</v>
      </c>
      <c r="R77" s="16"/>
      <c r="S77" s="48">
        <f t="shared" si="78"/>
        <v>0</v>
      </c>
      <c r="T77" s="16"/>
      <c r="U77" s="48">
        <f t="shared" si="79"/>
        <v>0</v>
      </c>
      <c r="V77" s="16"/>
      <c r="W77" s="48">
        <f t="shared" si="80"/>
        <v>0</v>
      </c>
      <c r="X77" s="16"/>
      <c r="Y77" s="48">
        <f t="shared" si="81"/>
        <v>0</v>
      </c>
      <c r="Z77" s="19"/>
      <c r="AA77" s="48">
        <f t="shared" si="82"/>
        <v>0</v>
      </c>
      <c r="AB77" s="16"/>
      <c r="AC77" s="48">
        <f t="shared" si="83"/>
        <v>0</v>
      </c>
      <c r="AD77" s="48">
        <f t="shared" si="76"/>
        <v>0</v>
      </c>
      <c r="AE77" s="16"/>
      <c r="AF77" s="48" t="str">
        <f t="shared" si="84"/>
        <v>Débil</v>
      </c>
      <c r="AG77" s="16"/>
      <c r="AH77" s="48">
        <f t="shared" si="85"/>
        <v>0</v>
      </c>
      <c r="AI77" s="48">
        <f t="shared" si="86"/>
        <v>0</v>
      </c>
      <c r="AJ77" s="181"/>
      <c r="AK77" s="181"/>
      <c r="AL77" s="184"/>
      <c r="AM77" s="184"/>
      <c r="AN77" s="181"/>
      <c r="AO77" s="181"/>
      <c r="AP77" s="181"/>
      <c r="AQ77" s="181"/>
      <c r="AR77" s="181"/>
      <c r="AS77" s="181"/>
      <c r="AT77" s="181"/>
      <c r="AU77" s="181"/>
      <c r="AV77" s="19"/>
      <c r="AW77" s="16"/>
      <c r="AX77" s="16"/>
      <c r="AY77" s="16"/>
      <c r="AZ77" s="236"/>
    </row>
    <row r="78" spans="2:52" ht="15" hidden="1" customHeight="1">
      <c r="B78" s="187"/>
      <c r="C78" s="190"/>
      <c r="D78" s="190"/>
      <c r="E78" s="190"/>
      <c r="F78" s="223"/>
      <c r="G78" s="20"/>
      <c r="H78" s="138"/>
      <c r="I78" s="181"/>
      <c r="J78" s="184"/>
      <c r="K78" s="219"/>
      <c r="L78" s="184"/>
      <c r="M78" s="181"/>
      <c r="N78" s="181"/>
      <c r="O78" s="16"/>
      <c r="P78" s="16"/>
      <c r="Q78" s="48">
        <f t="shared" si="77"/>
        <v>0</v>
      </c>
      <c r="R78" s="16"/>
      <c r="S78" s="48">
        <f t="shared" si="78"/>
        <v>0</v>
      </c>
      <c r="T78" s="16"/>
      <c r="U78" s="48">
        <f t="shared" si="79"/>
        <v>0</v>
      </c>
      <c r="V78" s="16"/>
      <c r="W78" s="48">
        <f t="shared" si="80"/>
        <v>0</v>
      </c>
      <c r="X78" s="16"/>
      <c r="Y78" s="48">
        <f t="shared" si="81"/>
        <v>0</v>
      </c>
      <c r="Z78" s="19"/>
      <c r="AA78" s="48">
        <f t="shared" si="82"/>
        <v>0</v>
      </c>
      <c r="AB78" s="16"/>
      <c r="AC78" s="48">
        <f t="shared" si="83"/>
        <v>0</v>
      </c>
      <c r="AD78" s="48">
        <f t="shared" si="76"/>
        <v>0</v>
      </c>
      <c r="AE78" s="16"/>
      <c r="AF78" s="48" t="str">
        <f t="shared" si="84"/>
        <v>Débil</v>
      </c>
      <c r="AG78" s="16"/>
      <c r="AH78" s="48">
        <f t="shared" si="85"/>
        <v>0</v>
      </c>
      <c r="AI78" s="48">
        <f t="shared" si="86"/>
        <v>0</v>
      </c>
      <c r="AJ78" s="181"/>
      <c r="AK78" s="181"/>
      <c r="AL78" s="184"/>
      <c r="AM78" s="184"/>
      <c r="AN78" s="181"/>
      <c r="AO78" s="181"/>
      <c r="AP78" s="181"/>
      <c r="AQ78" s="181"/>
      <c r="AR78" s="181"/>
      <c r="AS78" s="181"/>
      <c r="AT78" s="181"/>
      <c r="AU78" s="181"/>
      <c r="AV78" s="21"/>
      <c r="AW78" s="16"/>
      <c r="AX78" s="16"/>
      <c r="AY78" s="16"/>
      <c r="AZ78" s="236"/>
    </row>
    <row r="79" spans="2:52" ht="15.75" hidden="1" customHeight="1" thickBot="1">
      <c r="B79" s="188"/>
      <c r="C79" s="191"/>
      <c r="D79" s="191"/>
      <c r="E79" s="191"/>
      <c r="F79" s="224"/>
      <c r="G79" s="50"/>
      <c r="H79" s="194"/>
      <c r="I79" s="182"/>
      <c r="J79" s="185"/>
      <c r="K79" s="220"/>
      <c r="L79" s="185"/>
      <c r="M79" s="182"/>
      <c r="N79" s="182"/>
      <c r="O79" s="51"/>
      <c r="P79" s="51"/>
      <c r="Q79" s="52">
        <f t="shared" si="77"/>
        <v>0</v>
      </c>
      <c r="R79" s="51"/>
      <c r="S79" s="52">
        <f t="shared" si="78"/>
        <v>0</v>
      </c>
      <c r="T79" s="51"/>
      <c r="U79" s="52">
        <f t="shared" si="79"/>
        <v>0</v>
      </c>
      <c r="V79" s="51"/>
      <c r="W79" s="52">
        <f t="shared" si="80"/>
        <v>0</v>
      </c>
      <c r="X79" s="51"/>
      <c r="Y79" s="52">
        <f t="shared" si="81"/>
        <v>0</v>
      </c>
      <c r="Z79" s="62"/>
      <c r="AA79" s="52">
        <f t="shared" si="82"/>
        <v>0</v>
      </c>
      <c r="AB79" s="51"/>
      <c r="AC79" s="52">
        <f t="shared" si="83"/>
        <v>0</v>
      </c>
      <c r="AD79" s="52">
        <f t="shared" si="76"/>
        <v>0</v>
      </c>
      <c r="AE79" s="51"/>
      <c r="AF79" s="52" t="str">
        <f t="shared" si="84"/>
        <v>Débil</v>
      </c>
      <c r="AG79" s="51"/>
      <c r="AH79" s="52">
        <f t="shared" si="85"/>
        <v>0</v>
      </c>
      <c r="AI79" s="52">
        <f t="shared" si="86"/>
        <v>0</v>
      </c>
      <c r="AJ79" s="182"/>
      <c r="AK79" s="182"/>
      <c r="AL79" s="185"/>
      <c r="AM79" s="185"/>
      <c r="AN79" s="182"/>
      <c r="AO79" s="182"/>
      <c r="AP79" s="182"/>
      <c r="AQ79" s="182"/>
      <c r="AR79" s="182"/>
      <c r="AS79" s="182"/>
      <c r="AT79" s="182"/>
      <c r="AU79" s="182"/>
      <c r="AV79" s="53"/>
      <c r="AW79" s="51"/>
      <c r="AX79" s="51"/>
      <c r="AY79" s="51"/>
      <c r="AZ79" s="237"/>
    </row>
    <row r="80" spans="2:52" ht="15" hidden="1" customHeight="1">
      <c r="B80" s="186">
        <v>8</v>
      </c>
      <c r="C80" s="189"/>
      <c r="D80" s="189"/>
      <c r="E80" s="189"/>
      <c r="F80" s="222"/>
      <c r="G80" s="36"/>
      <c r="H80" s="192"/>
      <c r="I80" s="180" t="e">
        <f>'Calificación probabilidad'!E111</f>
        <v>#DIV/0!</v>
      </c>
      <c r="J80" s="183" t="e">
        <f>MID(I80,1,1)</f>
        <v>#DIV/0!</v>
      </c>
      <c r="K80" s="218">
        <f>VALUE(IF(L80="Catastrofico",5,IF(L80="Mayor",4,IF(L80="Moderado",3,IF(L80="Menor",2,IF(L80="Insignificante",1,0))))))</f>
        <v>0</v>
      </c>
      <c r="L80" s="183"/>
      <c r="M80" s="180" t="e">
        <f>VALUE(CONCATENATE(J80,K80))</f>
        <v>#DIV/0!</v>
      </c>
      <c r="N80" s="180" t="e">
        <f>VLOOKUP(M80,Hoja2!$D$25:$E$67,2,0)</f>
        <v>#DIV/0!</v>
      </c>
      <c r="O80" s="34"/>
      <c r="P80" s="34"/>
      <c r="Q80" s="35">
        <f t="shared" si="77"/>
        <v>0</v>
      </c>
      <c r="R80" s="34"/>
      <c r="S80" s="35">
        <f t="shared" si="78"/>
        <v>0</v>
      </c>
      <c r="T80" s="34"/>
      <c r="U80" s="35">
        <f t="shared" si="79"/>
        <v>0</v>
      </c>
      <c r="V80" s="34"/>
      <c r="W80" s="35">
        <f t="shared" si="80"/>
        <v>0</v>
      </c>
      <c r="X80" s="34"/>
      <c r="Y80" s="35">
        <f t="shared" si="81"/>
        <v>0</v>
      </c>
      <c r="Z80" s="61"/>
      <c r="AA80" s="35">
        <f t="shared" si="82"/>
        <v>0</v>
      </c>
      <c r="AB80" s="34"/>
      <c r="AC80" s="35">
        <f t="shared" si="83"/>
        <v>0</v>
      </c>
      <c r="AD80" s="35">
        <f t="shared" si="76"/>
        <v>0</v>
      </c>
      <c r="AE80" s="34"/>
      <c r="AF80" s="35" t="str">
        <f t="shared" si="84"/>
        <v>Débil</v>
      </c>
      <c r="AG80" s="34"/>
      <c r="AH80" s="35">
        <f t="shared" si="85"/>
        <v>0</v>
      </c>
      <c r="AI80" s="35">
        <f t="shared" si="86"/>
        <v>0</v>
      </c>
      <c r="AJ80" s="180">
        <f>AVERAGE(AI80:AI92)</f>
        <v>0</v>
      </c>
      <c r="AK80" s="180" t="str">
        <f>IF(AJ80&lt;50,"Débil",IF(AND(AJ80&gt;=50,AJ80&lt;99),"Moderado",IF(AJ80=100,"Fuerte",)))</f>
        <v>Débil</v>
      </c>
      <c r="AL80" s="183"/>
      <c r="AM80" s="183"/>
      <c r="AN80" s="180" t="e">
        <f>VALUE(IF(AND(AK80="Fuerte",AL80="Directamente"),J80-2,IF(AND(AK80="Fuerte",AL80="No disminuye"),J80,IF(AND(AK80="Moderado",AL80="directamente"),J80-1,IF(AND(AK80="Moderado",AL80="no disminuye"),J80,J80)))))</f>
        <v>#DIV/0!</v>
      </c>
      <c r="AO80" s="180" t="e">
        <f>IF(AN80&lt;1,Hoja2!H94,AN80)</f>
        <v>#DIV/0!</v>
      </c>
      <c r="AP80" s="180" t="e">
        <f>IF(AO80=1,Hoja2!$H$3,IF(AO80=2,Hoja2!$H$4,IF(AO80=3,Hoja2!$H$5,IF(AO80=4,Hoja2!$H$6,IF(AO80=5,Hoja2!$H$7,0)))))</f>
        <v>#DIV/0!</v>
      </c>
      <c r="AQ80" s="180">
        <f>VALUE(IF(AND(AK80="Fuerte",AM80="Directamente"),K80-2,IF(AND(AK80="Fuerte",AM80="indirectamente"),K80-1,IF(AND(AK80="Fuerte",AM80="No disminuye"),K80,IF(AND(AK80="Moderado",AM80="directamente"),K80-1,IF(AND(AK80="Moderado",AM80="indirectamente"),K80,IF(AND(AK80="Moderado",AM80="no disminuye"),K80,K80)))))))</f>
        <v>0</v>
      </c>
      <c r="AR80" s="180">
        <f>IF(AQ80&lt;1,Hoja2!N94,AQ80)</f>
        <v>0</v>
      </c>
      <c r="AS80" s="180">
        <f>IF(AR80=1,Hoja2!$N$3,IF(AR80=2,Hoja2!$N$4,IF(AR80=3,Hoja2!$N$5,IF(AR80=4,Hoja2!$N$6,IF(AR80=5,Hoja2!$N$7,0)))))</f>
        <v>0</v>
      </c>
      <c r="AT80" s="180" t="e">
        <f>VALUE(CONCATENATE(AO80,AR80))</f>
        <v>#DIV/0!</v>
      </c>
      <c r="AU80" s="180" t="e">
        <f>VLOOKUP(AT80,Hoja2!$D$25:$E$49,2,0)</f>
        <v>#DIV/0!</v>
      </c>
      <c r="AV80" s="36"/>
      <c r="AW80" s="34"/>
      <c r="AX80" s="34"/>
      <c r="AY80" s="34"/>
      <c r="AZ80" s="235"/>
    </row>
    <row r="81" spans="2:52" ht="15" hidden="1" customHeight="1">
      <c r="B81" s="187"/>
      <c r="C81" s="190"/>
      <c r="D81" s="190"/>
      <c r="E81" s="190"/>
      <c r="F81" s="223"/>
      <c r="G81" s="17"/>
      <c r="H81" s="193"/>
      <c r="I81" s="181"/>
      <c r="J81" s="184"/>
      <c r="K81" s="219"/>
      <c r="L81" s="184"/>
      <c r="M81" s="181"/>
      <c r="N81" s="181"/>
      <c r="O81" s="16"/>
      <c r="P81" s="16"/>
      <c r="Q81" s="48">
        <f t="shared" si="77"/>
        <v>0</v>
      </c>
      <c r="R81" s="16"/>
      <c r="S81" s="48">
        <f t="shared" si="78"/>
        <v>0</v>
      </c>
      <c r="T81" s="16"/>
      <c r="U81" s="48">
        <f t="shared" si="79"/>
        <v>0</v>
      </c>
      <c r="V81" s="16"/>
      <c r="W81" s="48">
        <f t="shared" si="80"/>
        <v>0</v>
      </c>
      <c r="X81" s="16"/>
      <c r="Y81" s="48">
        <f t="shared" si="81"/>
        <v>0</v>
      </c>
      <c r="Z81" s="19"/>
      <c r="AA81" s="48">
        <f t="shared" si="82"/>
        <v>0</v>
      </c>
      <c r="AB81" s="16"/>
      <c r="AC81" s="48">
        <f t="shared" si="83"/>
        <v>0</v>
      </c>
      <c r="AD81" s="48">
        <f t="shared" si="76"/>
        <v>0</v>
      </c>
      <c r="AE81" s="16"/>
      <c r="AF81" s="48" t="str">
        <f t="shared" si="84"/>
        <v>Débil</v>
      </c>
      <c r="AG81" s="16"/>
      <c r="AH81" s="48">
        <f t="shared" si="85"/>
        <v>0</v>
      </c>
      <c r="AI81" s="48">
        <f t="shared" si="86"/>
        <v>0</v>
      </c>
      <c r="AJ81" s="181"/>
      <c r="AK81" s="181"/>
      <c r="AL81" s="184"/>
      <c r="AM81" s="184"/>
      <c r="AN81" s="181"/>
      <c r="AO81" s="181"/>
      <c r="AP81" s="181"/>
      <c r="AQ81" s="181"/>
      <c r="AR81" s="181"/>
      <c r="AS81" s="181"/>
      <c r="AT81" s="181"/>
      <c r="AU81" s="181"/>
      <c r="AV81" s="17"/>
      <c r="AW81" s="16"/>
      <c r="AX81" s="16"/>
      <c r="AY81" s="16"/>
      <c r="AZ81" s="236"/>
    </row>
    <row r="82" spans="2:52" ht="15" hidden="1" customHeight="1">
      <c r="B82" s="187"/>
      <c r="C82" s="190"/>
      <c r="D82" s="190"/>
      <c r="E82" s="190"/>
      <c r="F82" s="223"/>
      <c r="G82" s="17"/>
      <c r="H82" s="193"/>
      <c r="I82" s="181"/>
      <c r="J82" s="184"/>
      <c r="K82" s="219"/>
      <c r="L82" s="184"/>
      <c r="M82" s="181"/>
      <c r="N82" s="181"/>
      <c r="O82" s="16"/>
      <c r="P82" s="16"/>
      <c r="Q82" s="48">
        <f t="shared" si="77"/>
        <v>0</v>
      </c>
      <c r="R82" s="16"/>
      <c r="S82" s="48">
        <f t="shared" si="78"/>
        <v>0</v>
      </c>
      <c r="T82" s="16"/>
      <c r="U82" s="48">
        <f t="shared" si="79"/>
        <v>0</v>
      </c>
      <c r="V82" s="16"/>
      <c r="W82" s="48">
        <f t="shared" si="80"/>
        <v>0</v>
      </c>
      <c r="X82" s="16"/>
      <c r="Y82" s="48">
        <f t="shared" si="81"/>
        <v>0</v>
      </c>
      <c r="Z82" s="19"/>
      <c r="AA82" s="48">
        <f t="shared" si="82"/>
        <v>0</v>
      </c>
      <c r="AB82" s="16"/>
      <c r="AC82" s="48">
        <f t="shared" si="83"/>
        <v>0</v>
      </c>
      <c r="AD82" s="48">
        <f t="shared" si="76"/>
        <v>0</v>
      </c>
      <c r="AE82" s="16"/>
      <c r="AF82" s="48" t="str">
        <f t="shared" si="84"/>
        <v>Débil</v>
      </c>
      <c r="AG82" s="16"/>
      <c r="AH82" s="48">
        <f t="shared" si="85"/>
        <v>0</v>
      </c>
      <c r="AI82" s="48">
        <f t="shared" si="86"/>
        <v>0</v>
      </c>
      <c r="AJ82" s="181"/>
      <c r="AK82" s="181"/>
      <c r="AL82" s="184"/>
      <c r="AM82" s="184"/>
      <c r="AN82" s="181"/>
      <c r="AO82" s="181"/>
      <c r="AP82" s="181"/>
      <c r="AQ82" s="181"/>
      <c r="AR82" s="181"/>
      <c r="AS82" s="181"/>
      <c r="AT82" s="181"/>
      <c r="AU82" s="181"/>
      <c r="AV82" s="17"/>
      <c r="AW82" s="16"/>
      <c r="AX82" s="16"/>
      <c r="AY82" s="16"/>
      <c r="AZ82" s="236"/>
    </row>
    <row r="83" spans="2:52" ht="15" hidden="1" customHeight="1">
      <c r="B83" s="187"/>
      <c r="C83" s="190"/>
      <c r="D83" s="190"/>
      <c r="E83" s="190"/>
      <c r="F83" s="223"/>
      <c r="G83" s="17"/>
      <c r="H83" s="193"/>
      <c r="I83" s="181"/>
      <c r="J83" s="184"/>
      <c r="K83" s="219"/>
      <c r="L83" s="184"/>
      <c r="M83" s="181"/>
      <c r="N83" s="181"/>
      <c r="O83" s="16"/>
      <c r="P83" s="16"/>
      <c r="Q83" s="48">
        <f t="shared" si="77"/>
        <v>0</v>
      </c>
      <c r="R83" s="16"/>
      <c r="S83" s="48">
        <f t="shared" si="78"/>
        <v>0</v>
      </c>
      <c r="T83" s="16"/>
      <c r="U83" s="48">
        <f t="shared" si="79"/>
        <v>0</v>
      </c>
      <c r="V83" s="16"/>
      <c r="W83" s="48">
        <f t="shared" si="80"/>
        <v>0</v>
      </c>
      <c r="X83" s="16"/>
      <c r="Y83" s="48">
        <f t="shared" si="81"/>
        <v>0</v>
      </c>
      <c r="Z83" s="19"/>
      <c r="AA83" s="48">
        <f t="shared" si="82"/>
        <v>0</v>
      </c>
      <c r="AB83" s="16"/>
      <c r="AC83" s="48">
        <f t="shared" si="83"/>
        <v>0</v>
      </c>
      <c r="AD83" s="48">
        <f t="shared" si="76"/>
        <v>0</v>
      </c>
      <c r="AE83" s="16"/>
      <c r="AF83" s="48" t="str">
        <f t="shared" si="84"/>
        <v>Débil</v>
      </c>
      <c r="AG83" s="16"/>
      <c r="AH83" s="48">
        <f t="shared" si="85"/>
        <v>0</v>
      </c>
      <c r="AI83" s="48">
        <f t="shared" si="86"/>
        <v>0</v>
      </c>
      <c r="AJ83" s="181"/>
      <c r="AK83" s="181"/>
      <c r="AL83" s="184"/>
      <c r="AM83" s="184"/>
      <c r="AN83" s="181"/>
      <c r="AO83" s="181"/>
      <c r="AP83" s="181"/>
      <c r="AQ83" s="181"/>
      <c r="AR83" s="181"/>
      <c r="AS83" s="181"/>
      <c r="AT83" s="181"/>
      <c r="AU83" s="181"/>
      <c r="AV83" s="17"/>
      <c r="AW83" s="16"/>
      <c r="AX83" s="16"/>
      <c r="AY83" s="16"/>
      <c r="AZ83" s="236"/>
    </row>
    <row r="84" spans="2:52" ht="15" hidden="1" customHeight="1">
      <c r="B84" s="187"/>
      <c r="C84" s="190"/>
      <c r="D84" s="190"/>
      <c r="E84" s="190"/>
      <c r="F84" s="223"/>
      <c r="G84" s="17"/>
      <c r="H84" s="193"/>
      <c r="I84" s="181"/>
      <c r="J84" s="184"/>
      <c r="K84" s="219"/>
      <c r="L84" s="184"/>
      <c r="M84" s="181"/>
      <c r="N84" s="181"/>
      <c r="O84" s="16"/>
      <c r="P84" s="16"/>
      <c r="Q84" s="48">
        <f t="shared" si="77"/>
        <v>0</v>
      </c>
      <c r="R84" s="16"/>
      <c r="S84" s="48">
        <f t="shared" si="78"/>
        <v>0</v>
      </c>
      <c r="T84" s="16"/>
      <c r="U84" s="48">
        <f t="shared" si="79"/>
        <v>0</v>
      </c>
      <c r="V84" s="16"/>
      <c r="W84" s="48">
        <f t="shared" si="80"/>
        <v>0</v>
      </c>
      <c r="X84" s="16"/>
      <c r="Y84" s="48">
        <f t="shared" si="81"/>
        <v>0</v>
      </c>
      <c r="Z84" s="19"/>
      <c r="AA84" s="48">
        <f t="shared" si="82"/>
        <v>0</v>
      </c>
      <c r="AB84" s="16"/>
      <c r="AC84" s="48">
        <f t="shared" si="83"/>
        <v>0</v>
      </c>
      <c r="AD84" s="48">
        <f t="shared" si="76"/>
        <v>0</v>
      </c>
      <c r="AE84" s="16"/>
      <c r="AF84" s="48" t="str">
        <f t="shared" si="84"/>
        <v>Débil</v>
      </c>
      <c r="AG84" s="16"/>
      <c r="AH84" s="48">
        <f t="shared" si="85"/>
        <v>0</v>
      </c>
      <c r="AI84" s="48">
        <f t="shared" si="86"/>
        <v>0</v>
      </c>
      <c r="AJ84" s="181"/>
      <c r="AK84" s="181"/>
      <c r="AL84" s="184"/>
      <c r="AM84" s="184"/>
      <c r="AN84" s="181"/>
      <c r="AO84" s="181"/>
      <c r="AP84" s="181"/>
      <c r="AQ84" s="181"/>
      <c r="AR84" s="181"/>
      <c r="AS84" s="181"/>
      <c r="AT84" s="181"/>
      <c r="AU84" s="181"/>
      <c r="AV84" s="17"/>
      <c r="AW84" s="16"/>
      <c r="AX84" s="16"/>
      <c r="AY84" s="16"/>
      <c r="AZ84" s="236"/>
    </row>
    <row r="85" spans="2:52" ht="15" hidden="1" customHeight="1">
      <c r="B85" s="187"/>
      <c r="C85" s="190"/>
      <c r="D85" s="190"/>
      <c r="E85" s="190"/>
      <c r="F85" s="223"/>
      <c r="G85" s="17"/>
      <c r="H85" s="193"/>
      <c r="I85" s="181"/>
      <c r="J85" s="184"/>
      <c r="K85" s="219"/>
      <c r="L85" s="184"/>
      <c r="M85" s="181"/>
      <c r="N85" s="181"/>
      <c r="O85" s="16"/>
      <c r="P85" s="16"/>
      <c r="Q85" s="48">
        <f t="shared" si="77"/>
        <v>0</v>
      </c>
      <c r="R85" s="16"/>
      <c r="S85" s="48">
        <f t="shared" si="78"/>
        <v>0</v>
      </c>
      <c r="T85" s="16"/>
      <c r="U85" s="48">
        <f t="shared" si="79"/>
        <v>0</v>
      </c>
      <c r="V85" s="16"/>
      <c r="W85" s="48">
        <f t="shared" si="80"/>
        <v>0</v>
      </c>
      <c r="X85" s="16"/>
      <c r="Y85" s="48">
        <f t="shared" si="81"/>
        <v>0</v>
      </c>
      <c r="Z85" s="19"/>
      <c r="AA85" s="48">
        <f t="shared" si="82"/>
        <v>0</v>
      </c>
      <c r="AB85" s="16"/>
      <c r="AC85" s="48">
        <f t="shared" si="83"/>
        <v>0</v>
      </c>
      <c r="AD85" s="48">
        <f t="shared" si="76"/>
        <v>0</v>
      </c>
      <c r="AE85" s="16"/>
      <c r="AF85" s="48" t="str">
        <f t="shared" si="84"/>
        <v>Débil</v>
      </c>
      <c r="AG85" s="16"/>
      <c r="AH85" s="48">
        <f t="shared" si="85"/>
        <v>0</v>
      </c>
      <c r="AI85" s="48">
        <f t="shared" si="86"/>
        <v>0</v>
      </c>
      <c r="AJ85" s="181"/>
      <c r="AK85" s="181"/>
      <c r="AL85" s="184"/>
      <c r="AM85" s="184"/>
      <c r="AN85" s="181"/>
      <c r="AO85" s="181"/>
      <c r="AP85" s="181"/>
      <c r="AQ85" s="181"/>
      <c r="AR85" s="181"/>
      <c r="AS85" s="181"/>
      <c r="AT85" s="181"/>
      <c r="AU85" s="181"/>
      <c r="AV85" s="17"/>
      <c r="AW85" s="16"/>
      <c r="AX85" s="16"/>
      <c r="AY85" s="16"/>
      <c r="AZ85" s="236"/>
    </row>
    <row r="86" spans="2:52" ht="15" hidden="1" customHeight="1">
      <c r="B86" s="187"/>
      <c r="C86" s="190"/>
      <c r="D86" s="190"/>
      <c r="E86" s="190"/>
      <c r="F86" s="223"/>
      <c r="G86" s="17"/>
      <c r="H86" s="193"/>
      <c r="I86" s="181"/>
      <c r="J86" s="184"/>
      <c r="K86" s="219"/>
      <c r="L86" s="184"/>
      <c r="M86" s="181"/>
      <c r="N86" s="181"/>
      <c r="O86" s="16"/>
      <c r="P86" s="16"/>
      <c r="Q86" s="48">
        <f t="shared" si="77"/>
        <v>0</v>
      </c>
      <c r="R86" s="16"/>
      <c r="S86" s="48">
        <f t="shared" si="78"/>
        <v>0</v>
      </c>
      <c r="T86" s="16"/>
      <c r="U86" s="48">
        <f t="shared" si="79"/>
        <v>0</v>
      </c>
      <c r="V86" s="16"/>
      <c r="W86" s="48">
        <f t="shared" si="80"/>
        <v>0</v>
      </c>
      <c r="X86" s="16"/>
      <c r="Y86" s="48">
        <f t="shared" si="81"/>
        <v>0</v>
      </c>
      <c r="Z86" s="19"/>
      <c r="AA86" s="48">
        <f t="shared" si="82"/>
        <v>0</v>
      </c>
      <c r="AB86" s="16"/>
      <c r="AC86" s="48">
        <f t="shared" si="83"/>
        <v>0</v>
      </c>
      <c r="AD86" s="48">
        <f t="shared" si="76"/>
        <v>0</v>
      </c>
      <c r="AE86" s="16"/>
      <c r="AF86" s="48" t="str">
        <f t="shared" si="84"/>
        <v>Débil</v>
      </c>
      <c r="AG86" s="16"/>
      <c r="AH86" s="48">
        <f t="shared" si="85"/>
        <v>0</v>
      </c>
      <c r="AI86" s="48">
        <f t="shared" si="86"/>
        <v>0</v>
      </c>
      <c r="AJ86" s="181"/>
      <c r="AK86" s="181"/>
      <c r="AL86" s="184"/>
      <c r="AM86" s="184"/>
      <c r="AN86" s="181"/>
      <c r="AO86" s="181"/>
      <c r="AP86" s="181"/>
      <c r="AQ86" s="181"/>
      <c r="AR86" s="181"/>
      <c r="AS86" s="181"/>
      <c r="AT86" s="181"/>
      <c r="AU86" s="181"/>
      <c r="AV86" s="17"/>
      <c r="AW86" s="16"/>
      <c r="AX86" s="16"/>
      <c r="AY86" s="16"/>
      <c r="AZ86" s="236"/>
    </row>
    <row r="87" spans="2:52" ht="15" hidden="1" customHeight="1">
      <c r="B87" s="187"/>
      <c r="C87" s="190"/>
      <c r="D87" s="190"/>
      <c r="E87" s="190"/>
      <c r="F87" s="223"/>
      <c r="G87" s="17"/>
      <c r="H87" s="193"/>
      <c r="I87" s="181"/>
      <c r="J87" s="184"/>
      <c r="K87" s="219"/>
      <c r="L87" s="184"/>
      <c r="M87" s="181"/>
      <c r="N87" s="181"/>
      <c r="O87" s="16"/>
      <c r="P87" s="16"/>
      <c r="Q87" s="48">
        <f t="shared" si="77"/>
        <v>0</v>
      </c>
      <c r="R87" s="16"/>
      <c r="S87" s="48">
        <f t="shared" si="78"/>
        <v>0</v>
      </c>
      <c r="T87" s="16"/>
      <c r="U87" s="48">
        <f t="shared" si="79"/>
        <v>0</v>
      </c>
      <c r="V87" s="16"/>
      <c r="W87" s="48">
        <f t="shared" si="80"/>
        <v>0</v>
      </c>
      <c r="X87" s="16"/>
      <c r="Y87" s="48">
        <f t="shared" si="81"/>
        <v>0</v>
      </c>
      <c r="Z87" s="19"/>
      <c r="AA87" s="48">
        <f t="shared" si="82"/>
        <v>0</v>
      </c>
      <c r="AB87" s="16"/>
      <c r="AC87" s="48">
        <f t="shared" si="83"/>
        <v>0</v>
      </c>
      <c r="AD87" s="48">
        <f t="shared" si="76"/>
        <v>0</v>
      </c>
      <c r="AE87" s="16"/>
      <c r="AF87" s="48" t="str">
        <f t="shared" si="84"/>
        <v>Débil</v>
      </c>
      <c r="AG87" s="16"/>
      <c r="AH87" s="48">
        <f t="shared" si="85"/>
        <v>0</v>
      </c>
      <c r="AI87" s="48">
        <f t="shared" si="86"/>
        <v>0</v>
      </c>
      <c r="AJ87" s="181"/>
      <c r="AK87" s="181"/>
      <c r="AL87" s="184"/>
      <c r="AM87" s="184"/>
      <c r="AN87" s="181"/>
      <c r="AO87" s="181"/>
      <c r="AP87" s="181"/>
      <c r="AQ87" s="181"/>
      <c r="AR87" s="181"/>
      <c r="AS87" s="181"/>
      <c r="AT87" s="181"/>
      <c r="AU87" s="181"/>
      <c r="AV87" s="17"/>
      <c r="AW87" s="16"/>
      <c r="AX87" s="16"/>
      <c r="AY87" s="16"/>
      <c r="AZ87" s="236"/>
    </row>
    <row r="88" spans="2:52" ht="15" hidden="1" customHeight="1">
      <c r="B88" s="187"/>
      <c r="C88" s="190"/>
      <c r="D88" s="190"/>
      <c r="E88" s="190"/>
      <c r="F88" s="223"/>
      <c r="G88" s="17"/>
      <c r="H88" s="193"/>
      <c r="I88" s="181"/>
      <c r="J88" s="184"/>
      <c r="K88" s="219"/>
      <c r="L88" s="184"/>
      <c r="M88" s="181"/>
      <c r="N88" s="181"/>
      <c r="O88" s="16"/>
      <c r="P88" s="16"/>
      <c r="Q88" s="48">
        <f t="shared" si="77"/>
        <v>0</v>
      </c>
      <c r="R88" s="16"/>
      <c r="S88" s="48">
        <f t="shared" si="78"/>
        <v>0</v>
      </c>
      <c r="T88" s="16"/>
      <c r="U88" s="48">
        <f t="shared" si="79"/>
        <v>0</v>
      </c>
      <c r="V88" s="16"/>
      <c r="W88" s="48">
        <f t="shared" si="80"/>
        <v>0</v>
      </c>
      <c r="X88" s="16"/>
      <c r="Y88" s="48">
        <f t="shared" si="81"/>
        <v>0</v>
      </c>
      <c r="Z88" s="19"/>
      <c r="AA88" s="48">
        <f t="shared" si="82"/>
        <v>0</v>
      </c>
      <c r="AB88" s="16"/>
      <c r="AC88" s="48">
        <f t="shared" si="83"/>
        <v>0</v>
      </c>
      <c r="AD88" s="48">
        <f t="shared" si="76"/>
        <v>0</v>
      </c>
      <c r="AE88" s="16"/>
      <c r="AF88" s="48" t="str">
        <f t="shared" si="84"/>
        <v>Débil</v>
      </c>
      <c r="AG88" s="16"/>
      <c r="AH88" s="48">
        <f t="shared" si="85"/>
        <v>0</v>
      </c>
      <c r="AI88" s="48">
        <f t="shared" si="86"/>
        <v>0</v>
      </c>
      <c r="AJ88" s="181"/>
      <c r="AK88" s="181"/>
      <c r="AL88" s="184"/>
      <c r="AM88" s="184"/>
      <c r="AN88" s="181"/>
      <c r="AO88" s="181"/>
      <c r="AP88" s="181"/>
      <c r="AQ88" s="181"/>
      <c r="AR88" s="181"/>
      <c r="AS88" s="181"/>
      <c r="AT88" s="181"/>
      <c r="AU88" s="181"/>
      <c r="AV88" s="17"/>
      <c r="AW88" s="16"/>
      <c r="AX88" s="16"/>
      <c r="AY88" s="16"/>
      <c r="AZ88" s="236"/>
    </row>
    <row r="89" spans="2:52" ht="15" hidden="1" customHeight="1">
      <c r="B89" s="187"/>
      <c r="C89" s="190"/>
      <c r="D89" s="190"/>
      <c r="E89" s="190"/>
      <c r="F89" s="223"/>
      <c r="G89" s="18"/>
      <c r="H89" s="193"/>
      <c r="I89" s="181"/>
      <c r="J89" s="184"/>
      <c r="K89" s="219"/>
      <c r="L89" s="184"/>
      <c r="M89" s="181"/>
      <c r="N89" s="181"/>
      <c r="O89" s="16"/>
      <c r="P89" s="16"/>
      <c r="Q89" s="48">
        <f t="shared" si="77"/>
        <v>0</v>
      </c>
      <c r="R89" s="16"/>
      <c r="S89" s="48">
        <f t="shared" si="78"/>
        <v>0</v>
      </c>
      <c r="T89" s="16"/>
      <c r="U89" s="48">
        <f t="shared" si="79"/>
        <v>0</v>
      </c>
      <c r="V89" s="16"/>
      <c r="W89" s="48">
        <f t="shared" si="80"/>
        <v>0</v>
      </c>
      <c r="X89" s="16"/>
      <c r="Y89" s="48">
        <f t="shared" si="81"/>
        <v>0</v>
      </c>
      <c r="Z89" s="19"/>
      <c r="AA89" s="48">
        <f t="shared" si="82"/>
        <v>0</v>
      </c>
      <c r="AB89" s="16"/>
      <c r="AC89" s="48">
        <f t="shared" si="83"/>
        <v>0</v>
      </c>
      <c r="AD89" s="48">
        <f t="shared" si="76"/>
        <v>0</v>
      </c>
      <c r="AE89" s="16"/>
      <c r="AF89" s="48" t="str">
        <f t="shared" si="84"/>
        <v>Débil</v>
      </c>
      <c r="AG89" s="16"/>
      <c r="AH89" s="48">
        <f t="shared" si="85"/>
        <v>0</v>
      </c>
      <c r="AI89" s="48">
        <f t="shared" si="86"/>
        <v>0</v>
      </c>
      <c r="AJ89" s="181"/>
      <c r="AK89" s="181"/>
      <c r="AL89" s="184"/>
      <c r="AM89" s="184"/>
      <c r="AN89" s="181"/>
      <c r="AO89" s="181"/>
      <c r="AP89" s="181"/>
      <c r="AQ89" s="181"/>
      <c r="AR89" s="181"/>
      <c r="AS89" s="181"/>
      <c r="AT89" s="181"/>
      <c r="AU89" s="181"/>
      <c r="AV89" s="17"/>
      <c r="AW89" s="16"/>
      <c r="AX89" s="16"/>
      <c r="AY89" s="16"/>
      <c r="AZ89" s="236"/>
    </row>
    <row r="90" spans="2:52" ht="15" hidden="1" customHeight="1">
      <c r="B90" s="187"/>
      <c r="C90" s="190"/>
      <c r="D90" s="190"/>
      <c r="E90" s="190"/>
      <c r="F90" s="223"/>
      <c r="G90" s="18"/>
      <c r="H90" s="138"/>
      <c r="I90" s="181"/>
      <c r="J90" s="184"/>
      <c r="K90" s="219"/>
      <c r="L90" s="184"/>
      <c r="M90" s="181"/>
      <c r="N90" s="181"/>
      <c r="O90" s="16"/>
      <c r="P90" s="16"/>
      <c r="Q90" s="48">
        <f t="shared" si="77"/>
        <v>0</v>
      </c>
      <c r="R90" s="16"/>
      <c r="S90" s="48">
        <f t="shared" si="78"/>
        <v>0</v>
      </c>
      <c r="T90" s="16"/>
      <c r="U90" s="48">
        <f t="shared" si="79"/>
        <v>0</v>
      </c>
      <c r="V90" s="16"/>
      <c r="W90" s="48">
        <f t="shared" si="80"/>
        <v>0</v>
      </c>
      <c r="X90" s="16"/>
      <c r="Y90" s="48">
        <f t="shared" si="81"/>
        <v>0</v>
      </c>
      <c r="Z90" s="19"/>
      <c r="AA90" s="48">
        <f t="shared" si="82"/>
        <v>0</v>
      </c>
      <c r="AB90" s="16"/>
      <c r="AC90" s="48">
        <f t="shared" si="83"/>
        <v>0</v>
      </c>
      <c r="AD90" s="48">
        <f t="shared" si="76"/>
        <v>0</v>
      </c>
      <c r="AE90" s="16"/>
      <c r="AF90" s="48" t="str">
        <f t="shared" si="84"/>
        <v>Débil</v>
      </c>
      <c r="AG90" s="16"/>
      <c r="AH90" s="48">
        <f t="shared" si="85"/>
        <v>0</v>
      </c>
      <c r="AI90" s="48">
        <f t="shared" si="86"/>
        <v>0</v>
      </c>
      <c r="AJ90" s="181"/>
      <c r="AK90" s="181"/>
      <c r="AL90" s="184"/>
      <c r="AM90" s="184"/>
      <c r="AN90" s="181"/>
      <c r="AO90" s="181"/>
      <c r="AP90" s="181"/>
      <c r="AQ90" s="181"/>
      <c r="AR90" s="181"/>
      <c r="AS90" s="181"/>
      <c r="AT90" s="181"/>
      <c r="AU90" s="181"/>
      <c r="AV90" s="19"/>
      <c r="AW90" s="16"/>
      <c r="AX90" s="16"/>
      <c r="AY90" s="16"/>
      <c r="AZ90" s="236"/>
    </row>
    <row r="91" spans="2:52" ht="15" hidden="1" customHeight="1">
      <c r="B91" s="187"/>
      <c r="C91" s="190"/>
      <c r="D91" s="190"/>
      <c r="E91" s="190"/>
      <c r="F91" s="223"/>
      <c r="G91" s="20"/>
      <c r="H91" s="138"/>
      <c r="I91" s="181"/>
      <c r="J91" s="184"/>
      <c r="K91" s="219"/>
      <c r="L91" s="184"/>
      <c r="M91" s="181"/>
      <c r="N91" s="181"/>
      <c r="O91" s="16"/>
      <c r="P91" s="16"/>
      <c r="Q91" s="48">
        <f t="shared" si="77"/>
        <v>0</v>
      </c>
      <c r="R91" s="16"/>
      <c r="S91" s="48">
        <f t="shared" si="78"/>
        <v>0</v>
      </c>
      <c r="T91" s="16"/>
      <c r="U91" s="48">
        <f t="shared" si="79"/>
        <v>0</v>
      </c>
      <c r="V91" s="16"/>
      <c r="W91" s="48">
        <f t="shared" si="80"/>
        <v>0</v>
      </c>
      <c r="X91" s="16"/>
      <c r="Y91" s="48">
        <f t="shared" si="81"/>
        <v>0</v>
      </c>
      <c r="Z91" s="19"/>
      <c r="AA91" s="48">
        <f t="shared" si="82"/>
        <v>0</v>
      </c>
      <c r="AB91" s="16"/>
      <c r="AC91" s="48">
        <f t="shared" si="83"/>
        <v>0</v>
      </c>
      <c r="AD91" s="48">
        <f t="shared" si="76"/>
        <v>0</v>
      </c>
      <c r="AE91" s="16"/>
      <c r="AF91" s="48" t="str">
        <f t="shared" si="84"/>
        <v>Débil</v>
      </c>
      <c r="AG91" s="16"/>
      <c r="AH91" s="48">
        <f t="shared" si="85"/>
        <v>0</v>
      </c>
      <c r="AI91" s="48">
        <f t="shared" si="86"/>
        <v>0</v>
      </c>
      <c r="AJ91" s="181"/>
      <c r="AK91" s="181"/>
      <c r="AL91" s="184"/>
      <c r="AM91" s="184"/>
      <c r="AN91" s="181"/>
      <c r="AO91" s="181"/>
      <c r="AP91" s="181"/>
      <c r="AQ91" s="181"/>
      <c r="AR91" s="181"/>
      <c r="AS91" s="181"/>
      <c r="AT91" s="181"/>
      <c r="AU91" s="181"/>
      <c r="AV91" s="21"/>
      <c r="AW91" s="16"/>
      <c r="AX91" s="16"/>
      <c r="AY91" s="16"/>
      <c r="AZ91" s="236"/>
    </row>
    <row r="92" spans="2:52" ht="15.75" hidden="1" customHeight="1" thickBot="1">
      <c r="B92" s="188"/>
      <c r="C92" s="191"/>
      <c r="D92" s="191"/>
      <c r="E92" s="191"/>
      <c r="F92" s="224"/>
      <c r="G92" s="50"/>
      <c r="H92" s="194"/>
      <c r="I92" s="182"/>
      <c r="J92" s="185"/>
      <c r="K92" s="220"/>
      <c r="L92" s="185"/>
      <c r="M92" s="182"/>
      <c r="N92" s="182"/>
      <c r="O92" s="51"/>
      <c r="P92" s="51"/>
      <c r="Q92" s="52">
        <f t="shared" si="77"/>
        <v>0</v>
      </c>
      <c r="R92" s="51"/>
      <c r="S92" s="52">
        <f t="shared" si="78"/>
        <v>0</v>
      </c>
      <c r="T92" s="51"/>
      <c r="U92" s="52">
        <f t="shared" si="79"/>
        <v>0</v>
      </c>
      <c r="V92" s="51"/>
      <c r="W92" s="52">
        <f t="shared" si="80"/>
        <v>0</v>
      </c>
      <c r="X92" s="51"/>
      <c r="Y92" s="52">
        <f t="shared" si="81"/>
        <v>0</v>
      </c>
      <c r="Z92" s="62"/>
      <c r="AA92" s="52">
        <f t="shared" si="82"/>
        <v>0</v>
      </c>
      <c r="AB92" s="51"/>
      <c r="AC92" s="52">
        <f t="shared" si="83"/>
        <v>0</v>
      </c>
      <c r="AD92" s="52">
        <f t="shared" si="76"/>
        <v>0</v>
      </c>
      <c r="AE92" s="51"/>
      <c r="AF92" s="52" t="str">
        <f t="shared" si="84"/>
        <v>Débil</v>
      </c>
      <c r="AG92" s="51"/>
      <c r="AH92" s="52">
        <f t="shared" si="85"/>
        <v>0</v>
      </c>
      <c r="AI92" s="52">
        <f t="shared" si="86"/>
        <v>0</v>
      </c>
      <c r="AJ92" s="182"/>
      <c r="AK92" s="182"/>
      <c r="AL92" s="185"/>
      <c r="AM92" s="185"/>
      <c r="AN92" s="182"/>
      <c r="AO92" s="182"/>
      <c r="AP92" s="182"/>
      <c r="AQ92" s="182"/>
      <c r="AR92" s="182"/>
      <c r="AS92" s="182"/>
      <c r="AT92" s="182"/>
      <c r="AU92" s="182"/>
      <c r="AV92" s="53"/>
      <c r="AW92" s="51"/>
      <c r="AX92" s="51"/>
      <c r="AY92" s="51"/>
      <c r="AZ92" s="237"/>
    </row>
    <row r="93" spans="2:52" ht="15" hidden="1" customHeight="1">
      <c r="B93" s="186">
        <v>9</v>
      </c>
      <c r="C93" s="189"/>
      <c r="D93" s="189"/>
      <c r="E93" s="189"/>
      <c r="F93" s="222"/>
      <c r="G93" s="36"/>
      <c r="H93" s="192"/>
      <c r="I93" s="180" t="e">
        <f>'Calificación probabilidad'!E125</f>
        <v>#DIV/0!</v>
      </c>
      <c r="J93" s="183" t="e">
        <f>MID(I93,1,1)</f>
        <v>#DIV/0!</v>
      </c>
      <c r="K93" s="218">
        <f>VALUE(IF(L93="Catastrofico",5,IF(L93="Mayor",4,IF(L93="Moderado",3,IF(L93="Menor",2,IF(L93="Insignificante",1,0))))))</f>
        <v>0</v>
      </c>
      <c r="L93" s="183"/>
      <c r="M93" s="180" t="e">
        <f>VALUE(CONCATENATE(J93,K93))</f>
        <v>#DIV/0!</v>
      </c>
      <c r="N93" s="180" t="e">
        <f>VLOOKUP(M93,Hoja2!$D$25:$E$67,2,0)</f>
        <v>#DIV/0!</v>
      </c>
      <c r="O93" s="34"/>
      <c r="P93" s="34"/>
      <c r="Q93" s="35">
        <f t="shared" si="77"/>
        <v>0</v>
      </c>
      <c r="R93" s="34"/>
      <c r="S93" s="35">
        <f t="shared" si="78"/>
        <v>0</v>
      </c>
      <c r="T93" s="34"/>
      <c r="U93" s="35">
        <f t="shared" si="79"/>
        <v>0</v>
      </c>
      <c r="V93" s="34"/>
      <c r="W93" s="35">
        <f t="shared" si="80"/>
        <v>0</v>
      </c>
      <c r="X93" s="34"/>
      <c r="Y93" s="35">
        <f t="shared" si="81"/>
        <v>0</v>
      </c>
      <c r="Z93" s="61"/>
      <c r="AA93" s="35">
        <f t="shared" si="82"/>
        <v>0</v>
      </c>
      <c r="AB93" s="34"/>
      <c r="AC93" s="35">
        <f t="shared" si="83"/>
        <v>0</v>
      </c>
      <c r="AD93" s="35">
        <f t="shared" si="76"/>
        <v>0</v>
      </c>
      <c r="AE93" s="34"/>
      <c r="AF93" s="35" t="str">
        <f t="shared" si="84"/>
        <v>Débil</v>
      </c>
      <c r="AG93" s="34"/>
      <c r="AH93" s="35">
        <f t="shared" si="85"/>
        <v>0</v>
      </c>
      <c r="AI93" s="35">
        <f t="shared" si="86"/>
        <v>0</v>
      </c>
      <c r="AJ93" s="180">
        <f>AVERAGE(AI93:AI105)</f>
        <v>0</v>
      </c>
      <c r="AK93" s="180" t="str">
        <f>IF(AJ93&lt;50,"Débil",IF(AND(AJ93&gt;=50,AJ93&lt;99),"Moderado",IF(AJ93=100,"Fuerte",)))</f>
        <v>Débil</v>
      </c>
      <c r="AL93" s="183"/>
      <c r="AM93" s="183"/>
      <c r="AN93" s="180" t="e">
        <f>VALUE(IF(AND(AK93="Fuerte",AL93="Directamente"),J93-2,IF(AND(AK93="Fuerte",AL93="No disminuye"),J93,IF(AND(AK93="Moderado",AL93="directamente"),J93-1,IF(AND(AK93="Moderado",AL93="no disminuye"),J93,J93)))))</f>
        <v>#DIV/0!</v>
      </c>
      <c r="AO93" s="180" t="e">
        <f>IF(AN93&lt;1,Hoja2!H107,AN93)</f>
        <v>#DIV/0!</v>
      </c>
      <c r="AP93" s="180" t="e">
        <f>IF(AO93=1,Hoja2!$H$3,IF(AO93=2,Hoja2!$H$4,IF(AO93=3,Hoja2!$H$5,IF(AO93=4,Hoja2!$H$6,IF(AO93=5,Hoja2!$H$7,0)))))</f>
        <v>#DIV/0!</v>
      </c>
      <c r="AQ93" s="180">
        <f>VALUE(IF(AND(AK93="Fuerte",AM93="Directamente"),K93-2,IF(AND(AK93="Fuerte",AM93="indirectamente"),K93-1,IF(AND(AK93="Fuerte",AM93="No disminuye"),K93,IF(AND(AK93="Moderado",AM93="directamente"),K93-1,IF(AND(AK93="Moderado",AM93="indirectamente"),K93,IF(AND(AK93="Moderado",AM93="no disminuye"),K93,K93)))))))</f>
        <v>0</v>
      </c>
      <c r="AR93" s="180">
        <f>IF(AQ93&lt;1,Hoja2!N107,AQ93)</f>
        <v>0</v>
      </c>
      <c r="AS93" s="180">
        <f>IF(AR93=1,Hoja2!$N$3,IF(AR93=2,Hoja2!$N$4,IF(AR93=3,Hoja2!$N$5,IF(AR93=4,Hoja2!$N$6,IF(AR93=5,Hoja2!$N$7,0)))))</f>
        <v>0</v>
      </c>
      <c r="AT93" s="180" t="e">
        <f>VALUE(CONCATENATE(AO93,AR93))</f>
        <v>#DIV/0!</v>
      </c>
      <c r="AU93" s="180" t="e">
        <f>VLOOKUP(AT93,Hoja2!$D$25:$E$49,2,0)</f>
        <v>#DIV/0!</v>
      </c>
      <c r="AV93" s="36"/>
      <c r="AW93" s="34"/>
      <c r="AX93" s="34"/>
      <c r="AY93" s="34"/>
      <c r="AZ93" s="235"/>
    </row>
    <row r="94" spans="2:52" ht="15" hidden="1" customHeight="1">
      <c r="B94" s="187"/>
      <c r="C94" s="190"/>
      <c r="D94" s="190"/>
      <c r="E94" s="190"/>
      <c r="F94" s="223"/>
      <c r="G94" s="17"/>
      <c r="H94" s="193"/>
      <c r="I94" s="181"/>
      <c r="J94" s="184"/>
      <c r="K94" s="219"/>
      <c r="L94" s="184"/>
      <c r="M94" s="181"/>
      <c r="N94" s="181"/>
      <c r="O94" s="16"/>
      <c r="P94" s="16"/>
      <c r="Q94" s="48">
        <f t="shared" si="77"/>
        <v>0</v>
      </c>
      <c r="R94" s="16"/>
      <c r="S94" s="48">
        <f t="shared" si="78"/>
        <v>0</v>
      </c>
      <c r="T94" s="16"/>
      <c r="U94" s="48">
        <f t="shared" si="79"/>
        <v>0</v>
      </c>
      <c r="V94" s="16"/>
      <c r="W94" s="48">
        <f t="shared" si="80"/>
        <v>0</v>
      </c>
      <c r="X94" s="16"/>
      <c r="Y94" s="48">
        <f t="shared" si="81"/>
        <v>0</v>
      </c>
      <c r="Z94" s="19"/>
      <c r="AA94" s="48">
        <f t="shared" si="82"/>
        <v>0</v>
      </c>
      <c r="AB94" s="16"/>
      <c r="AC94" s="48">
        <f t="shared" si="83"/>
        <v>0</v>
      </c>
      <c r="AD94" s="48">
        <f t="shared" si="76"/>
        <v>0</v>
      </c>
      <c r="AE94" s="16"/>
      <c r="AF94" s="48" t="str">
        <f t="shared" si="84"/>
        <v>Débil</v>
      </c>
      <c r="AG94" s="16"/>
      <c r="AH94" s="48">
        <f t="shared" si="85"/>
        <v>0</v>
      </c>
      <c r="AI94" s="48">
        <f t="shared" si="86"/>
        <v>0</v>
      </c>
      <c r="AJ94" s="181"/>
      <c r="AK94" s="181"/>
      <c r="AL94" s="184"/>
      <c r="AM94" s="184"/>
      <c r="AN94" s="181"/>
      <c r="AO94" s="181"/>
      <c r="AP94" s="181"/>
      <c r="AQ94" s="181"/>
      <c r="AR94" s="181"/>
      <c r="AS94" s="181"/>
      <c r="AT94" s="181"/>
      <c r="AU94" s="181"/>
      <c r="AV94" s="17"/>
      <c r="AW94" s="16"/>
      <c r="AX94" s="16"/>
      <c r="AY94" s="16"/>
      <c r="AZ94" s="236"/>
    </row>
    <row r="95" spans="2:52" ht="15" hidden="1" customHeight="1">
      <c r="B95" s="187"/>
      <c r="C95" s="190"/>
      <c r="D95" s="190"/>
      <c r="E95" s="190"/>
      <c r="F95" s="223"/>
      <c r="G95" s="17"/>
      <c r="H95" s="193"/>
      <c r="I95" s="181"/>
      <c r="J95" s="184"/>
      <c r="K95" s="219"/>
      <c r="L95" s="184"/>
      <c r="M95" s="181"/>
      <c r="N95" s="181"/>
      <c r="O95" s="16"/>
      <c r="P95" s="16"/>
      <c r="Q95" s="48">
        <f t="shared" si="77"/>
        <v>0</v>
      </c>
      <c r="R95" s="16"/>
      <c r="S95" s="48">
        <f t="shared" si="78"/>
        <v>0</v>
      </c>
      <c r="T95" s="16"/>
      <c r="U95" s="48">
        <f t="shared" si="79"/>
        <v>0</v>
      </c>
      <c r="V95" s="16"/>
      <c r="W95" s="48">
        <f t="shared" si="80"/>
        <v>0</v>
      </c>
      <c r="X95" s="16"/>
      <c r="Y95" s="48">
        <f t="shared" si="81"/>
        <v>0</v>
      </c>
      <c r="Z95" s="19"/>
      <c r="AA95" s="48">
        <f t="shared" si="82"/>
        <v>0</v>
      </c>
      <c r="AB95" s="16"/>
      <c r="AC95" s="48">
        <f t="shared" si="83"/>
        <v>0</v>
      </c>
      <c r="AD95" s="48">
        <f t="shared" si="76"/>
        <v>0</v>
      </c>
      <c r="AE95" s="16"/>
      <c r="AF95" s="48" t="str">
        <f t="shared" si="84"/>
        <v>Débil</v>
      </c>
      <c r="AG95" s="16"/>
      <c r="AH95" s="48">
        <f t="shared" si="85"/>
        <v>0</v>
      </c>
      <c r="AI95" s="48">
        <f t="shared" si="86"/>
        <v>0</v>
      </c>
      <c r="AJ95" s="181"/>
      <c r="AK95" s="181"/>
      <c r="AL95" s="184"/>
      <c r="AM95" s="184"/>
      <c r="AN95" s="181"/>
      <c r="AO95" s="181"/>
      <c r="AP95" s="181"/>
      <c r="AQ95" s="181"/>
      <c r="AR95" s="181"/>
      <c r="AS95" s="181"/>
      <c r="AT95" s="181"/>
      <c r="AU95" s="181"/>
      <c r="AV95" s="17"/>
      <c r="AW95" s="16"/>
      <c r="AX95" s="16"/>
      <c r="AY95" s="16"/>
      <c r="AZ95" s="236"/>
    </row>
    <row r="96" spans="2:52" ht="15" hidden="1" customHeight="1">
      <c r="B96" s="187"/>
      <c r="C96" s="190"/>
      <c r="D96" s="190"/>
      <c r="E96" s="190"/>
      <c r="F96" s="223"/>
      <c r="G96" s="18"/>
      <c r="H96" s="193"/>
      <c r="I96" s="181"/>
      <c r="J96" s="184"/>
      <c r="K96" s="219"/>
      <c r="L96" s="184"/>
      <c r="M96" s="181"/>
      <c r="N96" s="181"/>
      <c r="O96" s="16"/>
      <c r="P96" s="16"/>
      <c r="Q96" s="48">
        <f t="shared" si="77"/>
        <v>0</v>
      </c>
      <c r="R96" s="16"/>
      <c r="S96" s="48">
        <f t="shared" si="78"/>
        <v>0</v>
      </c>
      <c r="T96" s="16"/>
      <c r="U96" s="48">
        <f t="shared" si="79"/>
        <v>0</v>
      </c>
      <c r="V96" s="16"/>
      <c r="W96" s="48">
        <f t="shared" si="80"/>
        <v>0</v>
      </c>
      <c r="X96" s="16"/>
      <c r="Y96" s="48">
        <f t="shared" si="81"/>
        <v>0</v>
      </c>
      <c r="Z96" s="19"/>
      <c r="AA96" s="48">
        <f t="shared" si="82"/>
        <v>0</v>
      </c>
      <c r="AB96" s="16"/>
      <c r="AC96" s="48">
        <f t="shared" si="83"/>
        <v>0</v>
      </c>
      <c r="AD96" s="48">
        <f t="shared" si="76"/>
        <v>0</v>
      </c>
      <c r="AE96" s="16"/>
      <c r="AF96" s="48" t="str">
        <f t="shared" si="84"/>
        <v>Débil</v>
      </c>
      <c r="AG96" s="16"/>
      <c r="AH96" s="48">
        <f t="shared" si="85"/>
        <v>0</v>
      </c>
      <c r="AI96" s="48">
        <f t="shared" si="86"/>
        <v>0</v>
      </c>
      <c r="AJ96" s="181"/>
      <c r="AK96" s="181"/>
      <c r="AL96" s="184"/>
      <c r="AM96" s="184"/>
      <c r="AN96" s="181"/>
      <c r="AO96" s="181"/>
      <c r="AP96" s="181"/>
      <c r="AQ96" s="181"/>
      <c r="AR96" s="181"/>
      <c r="AS96" s="181"/>
      <c r="AT96" s="181"/>
      <c r="AU96" s="181"/>
      <c r="AV96" s="17"/>
      <c r="AW96" s="16"/>
      <c r="AX96" s="16"/>
      <c r="AY96" s="16"/>
      <c r="AZ96" s="236"/>
    </row>
    <row r="97" spans="2:52" ht="15" hidden="1" customHeight="1">
      <c r="B97" s="187"/>
      <c r="C97" s="190"/>
      <c r="D97" s="190"/>
      <c r="E97" s="190"/>
      <c r="F97" s="223"/>
      <c r="G97" s="18"/>
      <c r="H97" s="193"/>
      <c r="I97" s="181"/>
      <c r="J97" s="184"/>
      <c r="K97" s="219"/>
      <c r="L97" s="184"/>
      <c r="M97" s="181"/>
      <c r="N97" s="181"/>
      <c r="O97" s="16"/>
      <c r="P97" s="16"/>
      <c r="Q97" s="48">
        <f t="shared" si="77"/>
        <v>0</v>
      </c>
      <c r="R97" s="16"/>
      <c r="S97" s="48">
        <f t="shared" si="78"/>
        <v>0</v>
      </c>
      <c r="T97" s="16"/>
      <c r="U97" s="48">
        <f t="shared" si="79"/>
        <v>0</v>
      </c>
      <c r="V97" s="16"/>
      <c r="W97" s="48">
        <f t="shared" si="80"/>
        <v>0</v>
      </c>
      <c r="X97" s="16"/>
      <c r="Y97" s="48">
        <f t="shared" si="81"/>
        <v>0</v>
      </c>
      <c r="Z97" s="19"/>
      <c r="AA97" s="48">
        <f t="shared" si="82"/>
        <v>0</v>
      </c>
      <c r="AB97" s="16"/>
      <c r="AC97" s="48">
        <f t="shared" si="83"/>
        <v>0</v>
      </c>
      <c r="AD97" s="48">
        <f t="shared" si="76"/>
        <v>0</v>
      </c>
      <c r="AE97" s="16"/>
      <c r="AF97" s="48" t="str">
        <f t="shared" si="84"/>
        <v>Débil</v>
      </c>
      <c r="AG97" s="16"/>
      <c r="AH97" s="48">
        <f t="shared" si="85"/>
        <v>0</v>
      </c>
      <c r="AI97" s="48">
        <f t="shared" si="86"/>
        <v>0</v>
      </c>
      <c r="AJ97" s="181"/>
      <c r="AK97" s="181"/>
      <c r="AL97" s="184"/>
      <c r="AM97" s="184"/>
      <c r="AN97" s="181"/>
      <c r="AO97" s="181"/>
      <c r="AP97" s="181"/>
      <c r="AQ97" s="181"/>
      <c r="AR97" s="181"/>
      <c r="AS97" s="181"/>
      <c r="AT97" s="181"/>
      <c r="AU97" s="181"/>
      <c r="AV97" s="17"/>
      <c r="AW97" s="16"/>
      <c r="AX97" s="16"/>
      <c r="AY97" s="16"/>
      <c r="AZ97" s="236"/>
    </row>
    <row r="98" spans="2:52" ht="15" hidden="1" customHeight="1">
      <c r="B98" s="187"/>
      <c r="C98" s="190"/>
      <c r="D98" s="190"/>
      <c r="E98" s="190"/>
      <c r="F98" s="223"/>
      <c r="G98" s="18"/>
      <c r="H98" s="193"/>
      <c r="I98" s="181"/>
      <c r="J98" s="184"/>
      <c r="K98" s="219"/>
      <c r="L98" s="184"/>
      <c r="M98" s="181"/>
      <c r="N98" s="181"/>
      <c r="O98" s="16"/>
      <c r="P98" s="16"/>
      <c r="Q98" s="48">
        <f t="shared" si="77"/>
        <v>0</v>
      </c>
      <c r="R98" s="16"/>
      <c r="S98" s="48">
        <f t="shared" si="78"/>
        <v>0</v>
      </c>
      <c r="T98" s="16"/>
      <c r="U98" s="48">
        <f t="shared" si="79"/>
        <v>0</v>
      </c>
      <c r="V98" s="16"/>
      <c r="W98" s="48">
        <f t="shared" si="80"/>
        <v>0</v>
      </c>
      <c r="X98" s="16"/>
      <c r="Y98" s="48">
        <f t="shared" si="81"/>
        <v>0</v>
      </c>
      <c r="Z98" s="19"/>
      <c r="AA98" s="48">
        <f t="shared" si="82"/>
        <v>0</v>
      </c>
      <c r="AB98" s="16"/>
      <c r="AC98" s="48">
        <f t="shared" si="83"/>
        <v>0</v>
      </c>
      <c r="AD98" s="48">
        <f t="shared" si="76"/>
        <v>0</v>
      </c>
      <c r="AE98" s="16"/>
      <c r="AF98" s="48" t="str">
        <f t="shared" si="84"/>
        <v>Débil</v>
      </c>
      <c r="AG98" s="16"/>
      <c r="AH98" s="48">
        <f t="shared" si="85"/>
        <v>0</v>
      </c>
      <c r="AI98" s="48">
        <f t="shared" si="86"/>
        <v>0</v>
      </c>
      <c r="AJ98" s="181"/>
      <c r="AK98" s="181"/>
      <c r="AL98" s="184"/>
      <c r="AM98" s="184"/>
      <c r="AN98" s="181"/>
      <c r="AO98" s="181"/>
      <c r="AP98" s="181"/>
      <c r="AQ98" s="181"/>
      <c r="AR98" s="181"/>
      <c r="AS98" s="181"/>
      <c r="AT98" s="181"/>
      <c r="AU98" s="181"/>
      <c r="AV98" s="17"/>
      <c r="AW98" s="16"/>
      <c r="AX98" s="16"/>
      <c r="AY98" s="16"/>
      <c r="AZ98" s="236"/>
    </row>
    <row r="99" spans="2:52" ht="15" hidden="1" customHeight="1">
      <c r="B99" s="187"/>
      <c r="C99" s="190"/>
      <c r="D99" s="190"/>
      <c r="E99" s="190"/>
      <c r="F99" s="223"/>
      <c r="G99" s="18"/>
      <c r="H99" s="193"/>
      <c r="I99" s="181"/>
      <c r="J99" s="184"/>
      <c r="K99" s="219"/>
      <c r="L99" s="184"/>
      <c r="M99" s="181"/>
      <c r="N99" s="181"/>
      <c r="O99" s="16"/>
      <c r="P99" s="16"/>
      <c r="Q99" s="48">
        <f t="shared" si="77"/>
        <v>0</v>
      </c>
      <c r="R99" s="16"/>
      <c r="S99" s="48">
        <f t="shared" si="78"/>
        <v>0</v>
      </c>
      <c r="T99" s="16"/>
      <c r="U99" s="48">
        <f t="shared" si="79"/>
        <v>0</v>
      </c>
      <c r="V99" s="16"/>
      <c r="W99" s="48">
        <f t="shared" si="80"/>
        <v>0</v>
      </c>
      <c r="X99" s="16"/>
      <c r="Y99" s="48">
        <f t="shared" si="81"/>
        <v>0</v>
      </c>
      <c r="Z99" s="19"/>
      <c r="AA99" s="48">
        <f t="shared" si="82"/>
        <v>0</v>
      </c>
      <c r="AB99" s="16"/>
      <c r="AC99" s="48">
        <f t="shared" si="83"/>
        <v>0</v>
      </c>
      <c r="AD99" s="48">
        <f t="shared" si="76"/>
        <v>0</v>
      </c>
      <c r="AE99" s="16"/>
      <c r="AF99" s="48" t="str">
        <f t="shared" si="84"/>
        <v>Débil</v>
      </c>
      <c r="AG99" s="16"/>
      <c r="AH99" s="48">
        <f t="shared" si="85"/>
        <v>0</v>
      </c>
      <c r="AI99" s="48">
        <f t="shared" si="86"/>
        <v>0</v>
      </c>
      <c r="AJ99" s="181"/>
      <c r="AK99" s="181"/>
      <c r="AL99" s="184"/>
      <c r="AM99" s="184"/>
      <c r="AN99" s="181"/>
      <c r="AO99" s="181"/>
      <c r="AP99" s="181"/>
      <c r="AQ99" s="181"/>
      <c r="AR99" s="181"/>
      <c r="AS99" s="181"/>
      <c r="AT99" s="181"/>
      <c r="AU99" s="181"/>
      <c r="AV99" s="17"/>
      <c r="AW99" s="16"/>
      <c r="AX99" s="16"/>
      <c r="AY99" s="16"/>
      <c r="AZ99" s="236"/>
    </row>
    <row r="100" spans="2:52" ht="15" hidden="1" customHeight="1">
      <c r="B100" s="187"/>
      <c r="C100" s="190"/>
      <c r="D100" s="190"/>
      <c r="E100" s="190"/>
      <c r="F100" s="223"/>
      <c r="G100" s="18"/>
      <c r="H100" s="193"/>
      <c r="I100" s="181"/>
      <c r="J100" s="184"/>
      <c r="K100" s="219"/>
      <c r="L100" s="184"/>
      <c r="M100" s="181"/>
      <c r="N100" s="181"/>
      <c r="O100" s="16"/>
      <c r="P100" s="16"/>
      <c r="Q100" s="48">
        <f t="shared" si="77"/>
        <v>0</v>
      </c>
      <c r="R100" s="16"/>
      <c r="S100" s="48">
        <f t="shared" si="78"/>
        <v>0</v>
      </c>
      <c r="T100" s="16"/>
      <c r="U100" s="48">
        <f t="shared" si="79"/>
        <v>0</v>
      </c>
      <c r="V100" s="16"/>
      <c r="W100" s="48">
        <f t="shared" si="80"/>
        <v>0</v>
      </c>
      <c r="X100" s="16"/>
      <c r="Y100" s="48">
        <f t="shared" si="81"/>
        <v>0</v>
      </c>
      <c r="Z100" s="19"/>
      <c r="AA100" s="48">
        <f t="shared" si="82"/>
        <v>0</v>
      </c>
      <c r="AB100" s="16"/>
      <c r="AC100" s="48">
        <f t="shared" si="83"/>
        <v>0</v>
      </c>
      <c r="AD100" s="48">
        <f t="shared" si="76"/>
        <v>0</v>
      </c>
      <c r="AE100" s="16"/>
      <c r="AF100" s="48" t="str">
        <f t="shared" si="84"/>
        <v>Débil</v>
      </c>
      <c r="AG100" s="16"/>
      <c r="AH100" s="48">
        <f t="shared" si="85"/>
        <v>0</v>
      </c>
      <c r="AI100" s="48">
        <f t="shared" si="86"/>
        <v>0</v>
      </c>
      <c r="AJ100" s="181"/>
      <c r="AK100" s="181"/>
      <c r="AL100" s="184"/>
      <c r="AM100" s="184"/>
      <c r="AN100" s="181"/>
      <c r="AO100" s="181"/>
      <c r="AP100" s="181"/>
      <c r="AQ100" s="181"/>
      <c r="AR100" s="181"/>
      <c r="AS100" s="181"/>
      <c r="AT100" s="181"/>
      <c r="AU100" s="181"/>
      <c r="AV100" s="17"/>
      <c r="AW100" s="16"/>
      <c r="AX100" s="16"/>
      <c r="AY100" s="16"/>
      <c r="AZ100" s="236"/>
    </row>
    <row r="101" spans="2:52" ht="15" hidden="1" customHeight="1">
      <c r="B101" s="187"/>
      <c r="C101" s="190"/>
      <c r="D101" s="190"/>
      <c r="E101" s="190"/>
      <c r="F101" s="223"/>
      <c r="G101" s="18"/>
      <c r="H101" s="193"/>
      <c r="I101" s="181"/>
      <c r="J101" s="184"/>
      <c r="K101" s="219"/>
      <c r="L101" s="184"/>
      <c r="M101" s="181"/>
      <c r="N101" s="181"/>
      <c r="O101" s="16"/>
      <c r="P101" s="16"/>
      <c r="Q101" s="48">
        <f t="shared" si="77"/>
        <v>0</v>
      </c>
      <c r="R101" s="16"/>
      <c r="S101" s="48">
        <f t="shared" si="78"/>
        <v>0</v>
      </c>
      <c r="T101" s="16"/>
      <c r="U101" s="48">
        <f t="shared" si="79"/>
        <v>0</v>
      </c>
      <c r="V101" s="16"/>
      <c r="W101" s="48">
        <f t="shared" si="80"/>
        <v>0</v>
      </c>
      <c r="X101" s="16"/>
      <c r="Y101" s="48">
        <f t="shared" si="81"/>
        <v>0</v>
      </c>
      <c r="Z101" s="19"/>
      <c r="AA101" s="48">
        <f t="shared" si="82"/>
        <v>0</v>
      </c>
      <c r="AB101" s="16"/>
      <c r="AC101" s="48">
        <f t="shared" si="83"/>
        <v>0</v>
      </c>
      <c r="AD101" s="48">
        <f t="shared" si="76"/>
        <v>0</v>
      </c>
      <c r="AE101" s="16"/>
      <c r="AF101" s="48" t="str">
        <f t="shared" si="84"/>
        <v>Débil</v>
      </c>
      <c r="AG101" s="16"/>
      <c r="AH101" s="48">
        <f t="shared" si="85"/>
        <v>0</v>
      </c>
      <c r="AI101" s="48">
        <f t="shared" si="86"/>
        <v>0</v>
      </c>
      <c r="AJ101" s="181"/>
      <c r="AK101" s="181"/>
      <c r="AL101" s="184"/>
      <c r="AM101" s="184"/>
      <c r="AN101" s="181"/>
      <c r="AO101" s="181"/>
      <c r="AP101" s="181"/>
      <c r="AQ101" s="181"/>
      <c r="AR101" s="181"/>
      <c r="AS101" s="181"/>
      <c r="AT101" s="181"/>
      <c r="AU101" s="181"/>
      <c r="AV101" s="17"/>
      <c r="AW101" s="16"/>
      <c r="AX101" s="16"/>
      <c r="AY101" s="16"/>
      <c r="AZ101" s="236"/>
    </row>
    <row r="102" spans="2:52" ht="15" hidden="1" customHeight="1">
      <c r="B102" s="187"/>
      <c r="C102" s="190"/>
      <c r="D102" s="190"/>
      <c r="E102" s="190"/>
      <c r="F102" s="223"/>
      <c r="G102" s="18"/>
      <c r="H102" s="193"/>
      <c r="I102" s="181"/>
      <c r="J102" s="184"/>
      <c r="K102" s="219"/>
      <c r="L102" s="184"/>
      <c r="M102" s="181"/>
      <c r="N102" s="181"/>
      <c r="O102" s="16"/>
      <c r="P102" s="16"/>
      <c r="Q102" s="48">
        <f t="shared" si="77"/>
        <v>0</v>
      </c>
      <c r="R102" s="16"/>
      <c r="S102" s="48">
        <f t="shared" si="78"/>
        <v>0</v>
      </c>
      <c r="T102" s="16"/>
      <c r="U102" s="48">
        <f t="shared" si="79"/>
        <v>0</v>
      </c>
      <c r="V102" s="16"/>
      <c r="W102" s="48">
        <f t="shared" si="80"/>
        <v>0</v>
      </c>
      <c r="X102" s="16"/>
      <c r="Y102" s="48">
        <f t="shared" si="81"/>
        <v>0</v>
      </c>
      <c r="Z102" s="19"/>
      <c r="AA102" s="48">
        <f t="shared" si="82"/>
        <v>0</v>
      </c>
      <c r="AB102" s="16"/>
      <c r="AC102" s="48">
        <f t="shared" si="83"/>
        <v>0</v>
      </c>
      <c r="AD102" s="48">
        <f t="shared" si="76"/>
        <v>0</v>
      </c>
      <c r="AE102" s="16"/>
      <c r="AF102" s="48" t="str">
        <f t="shared" si="84"/>
        <v>Débil</v>
      </c>
      <c r="AG102" s="16"/>
      <c r="AH102" s="48">
        <f t="shared" si="85"/>
        <v>0</v>
      </c>
      <c r="AI102" s="48">
        <f t="shared" si="86"/>
        <v>0</v>
      </c>
      <c r="AJ102" s="181"/>
      <c r="AK102" s="181"/>
      <c r="AL102" s="184"/>
      <c r="AM102" s="184"/>
      <c r="AN102" s="181"/>
      <c r="AO102" s="181"/>
      <c r="AP102" s="181"/>
      <c r="AQ102" s="181"/>
      <c r="AR102" s="181"/>
      <c r="AS102" s="181"/>
      <c r="AT102" s="181"/>
      <c r="AU102" s="181"/>
      <c r="AV102" s="17"/>
      <c r="AW102" s="16"/>
      <c r="AX102" s="16"/>
      <c r="AY102" s="16"/>
      <c r="AZ102" s="236"/>
    </row>
    <row r="103" spans="2:52" ht="15" hidden="1" customHeight="1">
      <c r="B103" s="187"/>
      <c r="C103" s="190"/>
      <c r="D103" s="190"/>
      <c r="E103" s="190"/>
      <c r="F103" s="223"/>
      <c r="G103" s="18"/>
      <c r="H103" s="138"/>
      <c r="I103" s="181"/>
      <c r="J103" s="184"/>
      <c r="K103" s="219"/>
      <c r="L103" s="184"/>
      <c r="M103" s="181"/>
      <c r="N103" s="181"/>
      <c r="O103" s="16"/>
      <c r="P103" s="16"/>
      <c r="Q103" s="48">
        <f t="shared" si="77"/>
        <v>0</v>
      </c>
      <c r="R103" s="16"/>
      <c r="S103" s="48">
        <f t="shared" si="78"/>
        <v>0</v>
      </c>
      <c r="T103" s="16"/>
      <c r="U103" s="48">
        <f t="shared" si="79"/>
        <v>0</v>
      </c>
      <c r="V103" s="16"/>
      <c r="W103" s="48">
        <f t="shared" si="80"/>
        <v>0</v>
      </c>
      <c r="X103" s="16"/>
      <c r="Y103" s="48">
        <f t="shared" si="81"/>
        <v>0</v>
      </c>
      <c r="Z103" s="19"/>
      <c r="AA103" s="48">
        <f t="shared" si="82"/>
        <v>0</v>
      </c>
      <c r="AB103" s="16"/>
      <c r="AC103" s="48">
        <f t="shared" si="83"/>
        <v>0</v>
      </c>
      <c r="AD103" s="48">
        <f t="shared" si="76"/>
        <v>0</v>
      </c>
      <c r="AE103" s="16"/>
      <c r="AF103" s="48" t="str">
        <f t="shared" si="84"/>
        <v>Débil</v>
      </c>
      <c r="AG103" s="16"/>
      <c r="AH103" s="48">
        <f t="shared" si="85"/>
        <v>0</v>
      </c>
      <c r="AI103" s="48">
        <f t="shared" si="86"/>
        <v>0</v>
      </c>
      <c r="AJ103" s="181"/>
      <c r="AK103" s="181"/>
      <c r="AL103" s="184"/>
      <c r="AM103" s="184"/>
      <c r="AN103" s="181"/>
      <c r="AO103" s="181"/>
      <c r="AP103" s="181"/>
      <c r="AQ103" s="181"/>
      <c r="AR103" s="181"/>
      <c r="AS103" s="181"/>
      <c r="AT103" s="181"/>
      <c r="AU103" s="181"/>
      <c r="AV103" s="19"/>
      <c r="AW103" s="16"/>
      <c r="AX103" s="16"/>
      <c r="AY103" s="16"/>
      <c r="AZ103" s="236"/>
    </row>
    <row r="104" spans="2:52" ht="15" hidden="1" customHeight="1">
      <c r="B104" s="187"/>
      <c r="C104" s="190"/>
      <c r="D104" s="190"/>
      <c r="E104" s="190"/>
      <c r="F104" s="223"/>
      <c r="G104" s="20"/>
      <c r="H104" s="138"/>
      <c r="I104" s="181"/>
      <c r="J104" s="184"/>
      <c r="K104" s="219"/>
      <c r="L104" s="184"/>
      <c r="M104" s="181"/>
      <c r="N104" s="181"/>
      <c r="O104" s="16"/>
      <c r="P104" s="16"/>
      <c r="Q104" s="48">
        <f t="shared" si="77"/>
        <v>0</v>
      </c>
      <c r="R104" s="16"/>
      <c r="S104" s="48">
        <f t="shared" si="78"/>
        <v>0</v>
      </c>
      <c r="T104" s="16"/>
      <c r="U104" s="48">
        <f t="shared" si="79"/>
        <v>0</v>
      </c>
      <c r="V104" s="16"/>
      <c r="W104" s="48">
        <f t="shared" si="80"/>
        <v>0</v>
      </c>
      <c r="X104" s="16"/>
      <c r="Y104" s="48">
        <f t="shared" si="81"/>
        <v>0</v>
      </c>
      <c r="Z104" s="19"/>
      <c r="AA104" s="48">
        <f t="shared" si="82"/>
        <v>0</v>
      </c>
      <c r="AB104" s="16"/>
      <c r="AC104" s="48">
        <f t="shared" si="83"/>
        <v>0</v>
      </c>
      <c r="AD104" s="48">
        <f t="shared" si="76"/>
        <v>0</v>
      </c>
      <c r="AE104" s="16"/>
      <c r="AF104" s="48" t="str">
        <f t="shared" si="84"/>
        <v>Débil</v>
      </c>
      <c r="AG104" s="16"/>
      <c r="AH104" s="48">
        <f t="shared" si="85"/>
        <v>0</v>
      </c>
      <c r="AI104" s="48">
        <f t="shared" si="86"/>
        <v>0</v>
      </c>
      <c r="AJ104" s="181"/>
      <c r="AK104" s="181"/>
      <c r="AL104" s="184"/>
      <c r="AM104" s="184"/>
      <c r="AN104" s="181"/>
      <c r="AO104" s="181"/>
      <c r="AP104" s="181"/>
      <c r="AQ104" s="181"/>
      <c r="AR104" s="181"/>
      <c r="AS104" s="181"/>
      <c r="AT104" s="181"/>
      <c r="AU104" s="181"/>
      <c r="AV104" s="21"/>
      <c r="AW104" s="16"/>
      <c r="AX104" s="16"/>
      <c r="AY104" s="16"/>
      <c r="AZ104" s="236"/>
    </row>
    <row r="105" spans="2:52" ht="15.75" hidden="1" customHeight="1" thickBot="1">
      <c r="B105" s="188"/>
      <c r="C105" s="191"/>
      <c r="D105" s="191"/>
      <c r="E105" s="191"/>
      <c r="F105" s="224"/>
      <c r="G105" s="50"/>
      <c r="H105" s="194"/>
      <c r="I105" s="182"/>
      <c r="J105" s="185"/>
      <c r="K105" s="220"/>
      <c r="L105" s="185"/>
      <c r="M105" s="182"/>
      <c r="N105" s="182"/>
      <c r="O105" s="51"/>
      <c r="P105" s="51"/>
      <c r="Q105" s="52">
        <f t="shared" si="77"/>
        <v>0</v>
      </c>
      <c r="R105" s="51"/>
      <c r="S105" s="52">
        <f t="shared" si="78"/>
        <v>0</v>
      </c>
      <c r="T105" s="51"/>
      <c r="U105" s="52">
        <f t="shared" si="79"/>
        <v>0</v>
      </c>
      <c r="V105" s="51"/>
      <c r="W105" s="52">
        <f t="shared" si="80"/>
        <v>0</v>
      </c>
      <c r="X105" s="51"/>
      <c r="Y105" s="52">
        <f t="shared" si="81"/>
        <v>0</v>
      </c>
      <c r="Z105" s="62"/>
      <c r="AA105" s="52">
        <f t="shared" si="82"/>
        <v>0</v>
      </c>
      <c r="AB105" s="51"/>
      <c r="AC105" s="52">
        <f t="shared" si="83"/>
        <v>0</v>
      </c>
      <c r="AD105" s="52">
        <f t="shared" si="76"/>
        <v>0</v>
      </c>
      <c r="AE105" s="51"/>
      <c r="AF105" s="52" t="str">
        <f t="shared" si="84"/>
        <v>Débil</v>
      </c>
      <c r="AG105" s="51"/>
      <c r="AH105" s="52">
        <f t="shared" si="85"/>
        <v>0</v>
      </c>
      <c r="AI105" s="52">
        <f t="shared" si="86"/>
        <v>0</v>
      </c>
      <c r="AJ105" s="182"/>
      <c r="AK105" s="182"/>
      <c r="AL105" s="185"/>
      <c r="AM105" s="185"/>
      <c r="AN105" s="182"/>
      <c r="AO105" s="182"/>
      <c r="AP105" s="182"/>
      <c r="AQ105" s="182"/>
      <c r="AR105" s="182"/>
      <c r="AS105" s="182"/>
      <c r="AT105" s="182"/>
      <c r="AU105" s="182"/>
      <c r="AV105" s="53"/>
      <c r="AW105" s="51"/>
      <c r="AX105" s="51"/>
      <c r="AY105" s="51"/>
      <c r="AZ105" s="237"/>
    </row>
    <row r="106" spans="2:52" ht="15" hidden="1" customHeight="1">
      <c r="B106" s="186">
        <v>10</v>
      </c>
      <c r="C106" s="189"/>
      <c r="D106" s="189"/>
      <c r="E106" s="189"/>
      <c r="F106" s="222"/>
      <c r="G106" s="36"/>
      <c r="H106" s="192"/>
      <c r="I106" s="180" t="e">
        <f>'Calificación probabilidad'!E139</f>
        <v>#DIV/0!</v>
      </c>
      <c r="J106" s="183" t="e">
        <f>MID(I106,1,1)</f>
        <v>#DIV/0!</v>
      </c>
      <c r="K106" s="218">
        <f>VALUE(IF(L106="Catastrofico",5,IF(L106="Mayor",4,IF(L106="Moderado",3,IF(L106="Menor",2,IF(L106="Insignificante",1,0))))))</f>
        <v>0</v>
      </c>
      <c r="L106" s="183"/>
      <c r="M106" s="180" t="e">
        <f>VALUE(CONCATENATE(J106,K106))</f>
        <v>#DIV/0!</v>
      </c>
      <c r="N106" s="180" t="e">
        <f>VLOOKUP(M106,Hoja2!$D$25:$E$67,2,0)</f>
        <v>#DIV/0!</v>
      </c>
      <c r="O106" s="34"/>
      <c r="P106" s="34"/>
      <c r="Q106" s="35">
        <f t="shared" si="77"/>
        <v>0</v>
      </c>
      <c r="R106" s="34"/>
      <c r="S106" s="35">
        <f t="shared" si="78"/>
        <v>0</v>
      </c>
      <c r="T106" s="34"/>
      <c r="U106" s="35">
        <f t="shared" si="79"/>
        <v>0</v>
      </c>
      <c r="V106" s="34"/>
      <c r="W106" s="35">
        <f t="shared" si="80"/>
        <v>0</v>
      </c>
      <c r="X106" s="34"/>
      <c r="Y106" s="35">
        <f t="shared" si="81"/>
        <v>0</v>
      </c>
      <c r="Z106" s="61"/>
      <c r="AA106" s="35">
        <f t="shared" si="82"/>
        <v>0</v>
      </c>
      <c r="AB106" s="34"/>
      <c r="AC106" s="35">
        <f t="shared" si="83"/>
        <v>0</v>
      </c>
      <c r="AD106" s="35">
        <f t="shared" si="76"/>
        <v>0</v>
      </c>
      <c r="AE106" s="34"/>
      <c r="AF106" s="35" t="str">
        <f t="shared" si="84"/>
        <v>Débil</v>
      </c>
      <c r="AG106" s="34"/>
      <c r="AH106" s="35">
        <f t="shared" si="85"/>
        <v>0</v>
      </c>
      <c r="AI106" s="35">
        <f t="shared" si="86"/>
        <v>0</v>
      </c>
      <c r="AJ106" s="180">
        <f>AVERAGE(AI106:AI118)</f>
        <v>0</v>
      </c>
      <c r="AK106" s="180" t="str">
        <f>IF(AJ106&lt;50,"Débil",IF(AND(AJ106&gt;=50,AJ106&lt;99),"Moderado",IF(AJ106=100,"Fuerte",)))</f>
        <v>Débil</v>
      </c>
      <c r="AL106" s="183"/>
      <c r="AM106" s="183"/>
      <c r="AN106" s="180" t="e">
        <f>VALUE(IF(AND(AK106="Fuerte",AL106="Directamente"),J106-2,IF(AND(AK106="Fuerte",AL106="No disminuye"),J106,IF(AND(AK106="Moderado",AL106="directamente"),J106-1,IF(AND(AK106="Moderado",AL106="no disminuye"),J106,J106)))))</f>
        <v>#DIV/0!</v>
      </c>
      <c r="AO106" s="180" t="e">
        <f>IF(AN106&lt;1,Hoja2!H120,AN106)</f>
        <v>#DIV/0!</v>
      </c>
      <c r="AP106" s="180" t="e">
        <f>IF(AO106=1,Hoja2!$H$3,IF(AO106=2,Hoja2!$H$4,IF(AO106=3,Hoja2!$H$5,IF(AO106=4,Hoja2!$H$6,IF(AO106=5,Hoja2!$H$7,0)))))</f>
        <v>#DIV/0!</v>
      </c>
      <c r="AQ106" s="180">
        <f>VALUE(IF(AND(AK106="Fuerte",AM106="Directamente"),K106-2,IF(AND(AK106="Fuerte",AM106="indirectamente"),K106-1,IF(AND(AK106="Fuerte",AM106="No disminuye"),K106,IF(AND(AK106="Moderado",AM106="directamente"),K106-1,IF(AND(AK106="Moderado",AM106="indirectamente"),K106,IF(AND(AK106="Moderado",AM106="no disminuye"),K106,K106)))))))</f>
        <v>0</v>
      </c>
      <c r="AR106" s="180">
        <f>IF(AQ106&lt;1,Hoja2!N120,AQ106)</f>
        <v>0</v>
      </c>
      <c r="AS106" s="180">
        <f>IF(AR106=1,Hoja2!$N$3,IF(AR106=2,Hoja2!$N$4,IF(AR106=3,Hoja2!$N$5,IF(AR106=4,Hoja2!$N$6,IF(AR106=5,Hoja2!$N$7,0)))))</f>
        <v>0</v>
      </c>
      <c r="AT106" s="180" t="e">
        <f>VALUE(CONCATENATE(AO106,AR106))</f>
        <v>#DIV/0!</v>
      </c>
      <c r="AU106" s="180" t="e">
        <f>VLOOKUP(AT106,Hoja2!$D$25:$E$49,2,0)</f>
        <v>#DIV/0!</v>
      </c>
      <c r="AV106" s="36"/>
      <c r="AW106" s="34"/>
      <c r="AX106" s="34"/>
      <c r="AY106" s="34"/>
      <c r="AZ106" s="235"/>
    </row>
    <row r="107" spans="2:52" ht="15" hidden="1" customHeight="1">
      <c r="B107" s="187"/>
      <c r="C107" s="190"/>
      <c r="D107" s="190"/>
      <c r="E107" s="190"/>
      <c r="F107" s="223"/>
      <c r="G107" s="17"/>
      <c r="H107" s="193"/>
      <c r="I107" s="181"/>
      <c r="J107" s="184"/>
      <c r="K107" s="219"/>
      <c r="L107" s="184"/>
      <c r="M107" s="181"/>
      <c r="N107" s="181"/>
      <c r="O107" s="16"/>
      <c r="P107" s="16"/>
      <c r="Q107" s="48">
        <f t="shared" si="77"/>
        <v>0</v>
      </c>
      <c r="R107" s="16"/>
      <c r="S107" s="48">
        <f t="shared" si="78"/>
        <v>0</v>
      </c>
      <c r="T107" s="16"/>
      <c r="U107" s="48">
        <f t="shared" si="79"/>
        <v>0</v>
      </c>
      <c r="V107" s="16"/>
      <c r="W107" s="48">
        <f t="shared" si="80"/>
        <v>0</v>
      </c>
      <c r="X107" s="16"/>
      <c r="Y107" s="48">
        <f t="shared" si="81"/>
        <v>0</v>
      </c>
      <c r="Z107" s="19"/>
      <c r="AA107" s="48">
        <f t="shared" si="82"/>
        <v>0</v>
      </c>
      <c r="AB107" s="16"/>
      <c r="AC107" s="48">
        <f t="shared" si="83"/>
        <v>0</v>
      </c>
      <c r="AD107" s="48">
        <f t="shared" si="76"/>
        <v>0</v>
      </c>
      <c r="AE107" s="16"/>
      <c r="AF107" s="48" t="str">
        <f t="shared" si="84"/>
        <v>Débil</v>
      </c>
      <c r="AG107" s="16"/>
      <c r="AH107" s="48">
        <f t="shared" si="85"/>
        <v>0</v>
      </c>
      <c r="AI107" s="48">
        <f t="shared" si="86"/>
        <v>0</v>
      </c>
      <c r="AJ107" s="181"/>
      <c r="AK107" s="181"/>
      <c r="AL107" s="184"/>
      <c r="AM107" s="184"/>
      <c r="AN107" s="181"/>
      <c r="AO107" s="181"/>
      <c r="AP107" s="181"/>
      <c r="AQ107" s="181"/>
      <c r="AR107" s="181"/>
      <c r="AS107" s="181"/>
      <c r="AT107" s="181"/>
      <c r="AU107" s="181"/>
      <c r="AV107" s="17"/>
      <c r="AW107" s="16"/>
      <c r="AX107" s="16"/>
      <c r="AY107" s="16"/>
      <c r="AZ107" s="236"/>
    </row>
    <row r="108" spans="2:52" ht="15" hidden="1" customHeight="1">
      <c r="B108" s="187"/>
      <c r="C108" s="190"/>
      <c r="D108" s="190"/>
      <c r="E108" s="190"/>
      <c r="F108" s="223"/>
      <c r="G108" s="17"/>
      <c r="H108" s="193"/>
      <c r="I108" s="181"/>
      <c r="J108" s="184"/>
      <c r="K108" s="219"/>
      <c r="L108" s="184"/>
      <c r="M108" s="181"/>
      <c r="N108" s="181"/>
      <c r="O108" s="16"/>
      <c r="P108" s="16"/>
      <c r="Q108" s="48">
        <f t="shared" si="77"/>
        <v>0</v>
      </c>
      <c r="R108" s="16"/>
      <c r="S108" s="48">
        <f t="shared" si="78"/>
        <v>0</v>
      </c>
      <c r="T108" s="16"/>
      <c r="U108" s="48">
        <f t="shared" si="79"/>
        <v>0</v>
      </c>
      <c r="V108" s="16"/>
      <c r="W108" s="48">
        <f t="shared" si="80"/>
        <v>0</v>
      </c>
      <c r="X108" s="16"/>
      <c r="Y108" s="48">
        <f t="shared" si="81"/>
        <v>0</v>
      </c>
      <c r="Z108" s="19"/>
      <c r="AA108" s="48">
        <f t="shared" si="82"/>
        <v>0</v>
      </c>
      <c r="AB108" s="16"/>
      <c r="AC108" s="48">
        <f t="shared" si="83"/>
        <v>0</v>
      </c>
      <c r="AD108" s="48">
        <f t="shared" si="76"/>
        <v>0</v>
      </c>
      <c r="AE108" s="16"/>
      <c r="AF108" s="48" t="str">
        <f t="shared" si="84"/>
        <v>Débil</v>
      </c>
      <c r="AG108" s="16"/>
      <c r="AH108" s="48">
        <f t="shared" si="85"/>
        <v>0</v>
      </c>
      <c r="AI108" s="48">
        <f t="shared" si="86"/>
        <v>0</v>
      </c>
      <c r="AJ108" s="181"/>
      <c r="AK108" s="181"/>
      <c r="AL108" s="184"/>
      <c r="AM108" s="184"/>
      <c r="AN108" s="181"/>
      <c r="AO108" s="181"/>
      <c r="AP108" s="181"/>
      <c r="AQ108" s="181"/>
      <c r="AR108" s="181"/>
      <c r="AS108" s="181"/>
      <c r="AT108" s="181"/>
      <c r="AU108" s="181"/>
      <c r="AV108" s="17"/>
      <c r="AW108" s="16"/>
      <c r="AX108" s="16"/>
      <c r="AY108" s="16"/>
      <c r="AZ108" s="236"/>
    </row>
    <row r="109" spans="2:52" ht="15" hidden="1" customHeight="1">
      <c r="B109" s="187"/>
      <c r="C109" s="190"/>
      <c r="D109" s="190"/>
      <c r="E109" s="190"/>
      <c r="F109" s="223"/>
      <c r="G109" s="17"/>
      <c r="H109" s="193"/>
      <c r="I109" s="181"/>
      <c r="J109" s="184"/>
      <c r="K109" s="219"/>
      <c r="L109" s="184"/>
      <c r="M109" s="181"/>
      <c r="N109" s="181"/>
      <c r="O109" s="16"/>
      <c r="P109" s="16"/>
      <c r="Q109" s="48">
        <f t="shared" si="77"/>
        <v>0</v>
      </c>
      <c r="R109" s="16"/>
      <c r="S109" s="48">
        <f t="shared" si="78"/>
        <v>0</v>
      </c>
      <c r="T109" s="16"/>
      <c r="U109" s="48">
        <f t="shared" si="79"/>
        <v>0</v>
      </c>
      <c r="V109" s="16"/>
      <c r="W109" s="48">
        <f t="shared" si="80"/>
        <v>0</v>
      </c>
      <c r="X109" s="16"/>
      <c r="Y109" s="48">
        <f t="shared" si="81"/>
        <v>0</v>
      </c>
      <c r="Z109" s="19"/>
      <c r="AA109" s="48">
        <f t="shared" si="82"/>
        <v>0</v>
      </c>
      <c r="AB109" s="16"/>
      <c r="AC109" s="48">
        <f t="shared" si="83"/>
        <v>0</v>
      </c>
      <c r="AD109" s="48">
        <f t="shared" si="76"/>
        <v>0</v>
      </c>
      <c r="AE109" s="16"/>
      <c r="AF109" s="48" t="str">
        <f t="shared" si="84"/>
        <v>Débil</v>
      </c>
      <c r="AG109" s="16"/>
      <c r="AH109" s="48">
        <f t="shared" si="85"/>
        <v>0</v>
      </c>
      <c r="AI109" s="48">
        <f t="shared" si="86"/>
        <v>0</v>
      </c>
      <c r="AJ109" s="181"/>
      <c r="AK109" s="181"/>
      <c r="AL109" s="184"/>
      <c r="AM109" s="184"/>
      <c r="AN109" s="181"/>
      <c r="AO109" s="181"/>
      <c r="AP109" s="181"/>
      <c r="AQ109" s="181"/>
      <c r="AR109" s="181"/>
      <c r="AS109" s="181"/>
      <c r="AT109" s="181"/>
      <c r="AU109" s="181"/>
      <c r="AV109" s="17"/>
      <c r="AW109" s="16"/>
      <c r="AX109" s="16"/>
      <c r="AY109" s="16"/>
      <c r="AZ109" s="236"/>
    </row>
    <row r="110" spans="2:52" ht="15" hidden="1" customHeight="1">
      <c r="B110" s="187"/>
      <c r="C110" s="190"/>
      <c r="D110" s="190"/>
      <c r="E110" s="190"/>
      <c r="F110" s="223"/>
      <c r="G110" s="17"/>
      <c r="H110" s="193"/>
      <c r="I110" s="181"/>
      <c r="J110" s="184"/>
      <c r="K110" s="219"/>
      <c r="L110" s="184"/>
      <c r="M110" s="181"/>
      <c r="N110" s="181"/>
      <c r="O110" s="16"/>
      <c r="P110" s="16"/>
      <c r="Q110" s="48">
        <f t="shared" si="77"/>
        <v>0</v>
      </c>
      <c r="R110" s="16"/>
      <c r="S110" s="48">
        <f t="shared" si="78"/>
        <v>0</v>
      </c>
      <c r="T110" s="16"/>
      <c r="U110" s="48">
        <f t="shared" si="79"/>
        <v>0</v>
      </c>
      <c r="V110" s="16"/>
      <c r="W110" s="48">
        <f t="shared" si="80"/>
        <v>0</v>
      </c>
      <c r="X110" s="16"/>
      <c r="Y110" s="48">
        <f t="shared" si="81"/>
        <v>0</v>
      </c>
      <c r="Z110" s="19"/>
      <c r="AA110" s="48">
        <f t="shared" si="82"/>
        <v>0</v>
      </c>
      <c r="AB110" s="16"/>
      <c r="AC110" s="48">
        <f t="shared" si="83"/>
        <v>0</v>
      </c>
      <c r="AD110" s="48">
        <f t="shared" si="76"/>
        <v>0</v>
      </c>
      <c r="AE110" s="16"/>
      <c r="AF110" s="48" t="str">
        <f t="shared" si="84"/>
        <v>Débil</v>
      </c>
      <c r="AG110" s="16"/>
      <c r="AH110" s="48">
        <f t="shared" si="85"/>
        <v>0</v>
      </c>
      <c r="AI110" s="48">
        <f t="shared" si="86"/>
        <v>0</v>
      </c>
      <c r="AJ110" s="181"/>
      <c r="AK110" s="181"/>
      <c r="AL110" s="184"/>
      <c r="AM110" s="184"/>
      <c r="AN110" s="181"/>
      <c r="AO110" s="181"/>
      <c r="AP110" s="181"/>
      <c r="AQ110" s="181"/>
      <c r="AR110" s="181"/>
      <c r="AS110" s="181"/>
      <c r="AT110" s="181"/>
      <c r="AU110" s="181"/>
      <c r="AV110" s="17"/>
      <c r="AW110" s="16"/>
      <c r="AX110" s="16"/>
      <c r="AY110" s="16"/>
      <c r="AZ110" s="236"/>
    </row>
    <row r="111" spans="2:52" ht="15" hidden="1" customHeight="1">
      <c r="B111" s="187"/>
      <c r="C111" s="190"/>
      <c r="D111" s="190"/>
      <c r="E111" s="190"/>
      <c r="F111" s="223"/>
      <c r="G111" s="17"/>
      <c r="H111" s="193"/>
      <c r="I111" s="181"/>
      <c r="J111" s="184"/>
      <c r="K111" s="219"/>
      <c r="L111" s="184"/>
      <c r="M111" s="181"/>
      <c r="N111" s="181"/>
      <c r="O111" s="16"/>
      <c r="P111" s="16"/>
      <c r="Q111" s="48">
        <f t="shared" si="77"/>
        <v>0</v>
      </c>
      <c r="R111" s="16"/>
      <c r="S111" s="48">
        <f t="shared" si="78"/>
        <v>0</v>
      </c>
      <c r="T111" s="16"/>
      <c r="U111" s="48">
        <f t="shared" si="79"/>
        <v>0</v>
      </c>
      <c r="V111" s="16"/>
      <c r="W111" s="48">
        <f t="shared" si="80"/>
        <v>0</v>
      </c>
      <c r="X111" s="16"/>
      <c r="Y111" s="48">
        <f t="shared" si="81"/>
        <v>0</v>
      </c>
      <c r="Z111" s="19"/>
      <c r="AA111" s="48">
        <f t="shared" si="82"/>
        <v>0</v>
      </c>
      <c r="AB111" s="16"/>
      <c r="AC111" s="48">
        <f t="shared" si="83"/>
        <v>0</v>
      </c>
      <c r="AD111" s="48">
        <f t="shared" si="76"/>
        <v>0</v>
      </c>
      <c r="AE111" s="16"/>
      <c r="AF111" s="48" t="str">
        <f t="shared" si="84"/>
        <v>Débil</v>
      </c>
      <c r="AG111" s="16"/>
      <c r="AH111" s="48">
        <f t="shared" si="85"/>
        <v>0</v>
      </c>
      <c r="AI111" s="48">
        <f t="shared" si="86"/>
        <v>0</v>
      </c>
      <c r="AJ111" s="181"/>
      <c r="AK111" s="181"/>
      <c r="AL111" s="184"/>
      <c r="AM111" s="184"/>
      <c r="AN111" s="181"/>
      <c r="AO111" s="181"/>
      <c r="AP111" s="181"/>
      <c r="AQ111" s="181"/>
      <c r="AR111" s="181"/>
      <c r="AS111" s="181"/>
      <c r="AT111" s="181"/>
      <c r="AU111" s="181"/>
      <c r="AV111" s="17"/>
      <c r="AW111" s="16"/>
      <c r="AX111" s="16"/>
      <c r="AY111" s="16"/>
      <c r="AZ111" s="236"/>
    </row>
    <row r="112" spans="2:52" ht="15" hidden="1" customHeight="1">
      <c r="B112" s="187"/>
      <c r="C112" s="190"/>
      <c r="D112" s="190"/>
      <c r="E112" s="190"/>
      <c r="F112" s="223"/>
      <c r="G112" s="18"/>
      <c r="H112" s="193"/>
      <c r="I112" s="181"/>
      <c r="J112" s="184"/>
      <c r="K112" s="219"/>
      <c r="L112" s="184"/>
      <c r="M112" s="181"/>
      <c r="N112" s="181"/>
      <c r="O112" s="16"/>
      <c r="P112" s="16"/>
      <c r="Q112" s="48">
        <f t="shared" si="77"/>
        <v>0</v>
      </c>
      <c r="R112" s="16"/>
      <c r="S112" s="48">
        <f t="shared" si="78"/>
        <v>0</v>
      </c>
      <c r="T112" s="16"/>
      <c r="U112" s="48">
        <f t="shared" si="79"/>
        <v>0</v>
      </c>
      <c r="V112" s="16"/>
      <c r="W112" s="48">
        <f t="shared" si="80"/>
        <v>0</v>
      </c>
      <c r="X112" s="16"/>
      <c r="Y112" s="48">
        <f t="shared" si="81"/>
        <v>0</v>
      </c>
      <c r="Z112" s="19"/>
      <c r="AA112" s="48">
        <f t="shared" si="82"/>
        <v>0</v>
      </c>
      <c r="AB112" s="16"/>
      <c r="AC112" s="48">
        <f t="shared" si="83"/>
        <v>0</v>
      </c>
      <c r="AD112" s="48">
        <f t="shared" si="76"/>
        <v>0</v>
      </c>
      <c r="AE112" s="16"/>
      <c r="AF112" s="48" t="str">
        <f t="shared" si="84"/>
        <v>Débil</v>
      </c>
      <c r="AG112" s="16"/>
      <c r="AH112" s="48">
        <f t="shared" si="85"/>
        <v>0</v>
      </c>
      <c r="AI112" s="48">
        <f t="shared" si="86"/>
        <v>0</v>
      </c>
      <c r="AJ112" s="181"/>
      <c r="AK112" s="181"/>
      <c r="AL112" s="184"/>
      <c r="AM112" s="184"/>
      <c r="AN112" s="181"/>
      <c r="AO112" s="181"/>
      <c r="AP112" s="181"/>
      <c r="AQ112" s="181"/>
      <c r="AR112" s="181"/>
      <c r="AS112" s="181"/>
      <c r="AT112" s="181"/>
      <c r="AU112" s="181"/>
      <c r="AV112" s="17"/>
      <c r="AW112" s="16"/>
      <c r="AX112" s="16"/>
      <c r="AY112" s="16"/>
      <c r="AZ112" s="236"/>
    </row>
    <row r="113" spans="2:52" ht="15" hidden="1" customHeight="1">
      <c r="B113" s="187"/>
      <c r="C113" s="190"/>
      <c r="D113" s="190"/>
      <c r="E113" s="190"/>
      <c r="F113" s="223"/>
      <c r="G113" s="18"/>
      <c r="H113" s="193"/>
      <c r="I113" s="181"/>
      <c r="J113" s="184"/>
      <c r="K113" s="219"/>
      <c r="L113" s="184"/>
      <c r="M113" s="181"/>
      <c r="N113" s="181"/>
      <c r="O113" s="16"/>
      <c r="P113" s="16"/>
      <c r="Q113" s="48">
        <f t="shared" si="77"/>
        <v>0</v>
      </c>
      <c r="R113" s="16"/>
      <c r="S113" s="48">
        <f t="shared" si="78"/>
        <v>0</v>
      </c>
      <c r="T113" s="16"/>
      <c r="U113" s="48">
        <f t="shared" si="79"/>
        <v>0</v>
      </c>
      <c r="V113" s="16"/>
      <c r="W113" s="48">
        <f t="shared" si="80"/>
        <v>0</v>
      </c>
      <c r="X113" s="16"/>
      <c r="Y113" s="48">
        <f t="shared" si="81"/>
        <v>0</v>
      </c>
      <c r="Z113" s="19"/>
      <c r="AA113" s="48">
        <f t="shared" si="82"/>
        <v>0</v>
      </c>
      <c r="AB113" s="16"/>
      <c r="AC113" s="48">
        <f t="shared" si="83"/>
        <v>0</v>
      </c>
      <c r="AD113" s="48">
        <f t="shared" si="76"/>
        <v>0</v>
      </c>
      <c r="AE113" s="16"/>
      <c r="AF113" s="48" t="str">
        <f t="shared" si="84"/>
        <v>Débil</v>
      </c>
      <c r="AG113" s="16"/>
      <c r="AH113" s="48">
        <f t="shared" si="85"/>
        <v>0</v>
      </c>
      <c r="AI113" s="48">
        <f t="shared" si="86"/>
        <v>0</v>
      </c>
      <c r="AJ113" s="181"/>
      <c r="AK113" s="181"/>
      <c r="AL113" s="184"/>
      <c r="AM113" s="184"/>
      <c r="AN113" s="181"/>
      <c r="AO113" s="181"/>
      <c r="AP113" s="181"/>
      <c r="AQ113" s="181"/>
      <c r="AR113" s="181"/>
      <c r="AS113" s="181"/>
      <c r="AT113" s="181"/>
      <c r="AU113" s="181"/>
      <c r="AV113" s="17"/>
      <c r="AW113" s="16"/>
      <c r="AX113" s="16"/>
      <c r="AY113" s="16"/>
      <c r="AZ113" s="236"/>
    </row>
    <row r="114" spans="2:52" ht="15" hidden="1" customHeight="1">
      <c r="B114" s="187"/>
      <c r="C114" s="190"/>
      <c r="D114" s="190"/>
      <c r="E114" s="190"/>
      <c r="F114" s="223"/>
      <c r="G114" s="18"/>
      <c r="H114" s="193"/>
      <c r="I114" s="181"/>
      <c r="J114" s="184"/>
      <c r="K114" s="219"/>
      <c r="L114" s="184"/>
      <c r="M114" s="181"/>
      <c r="N114" s="181"/>
      <c r="O114" s="16"/>
      <c r="P114" s="16"/>
      <c r="Q114" s="48">
        <f t="shared" si="77"/>
        <v>0</v>
      </c>
      <c r="R114" s="16"/>
      <c r="S114" s="48">
        <f t="shared" si="78"/>
        <v>0</v>
      </c>
      <c r="T114" s="16"/>
      <c r="U114" s="48">
        <f t="shared" si="79"/>
        <v>0</v>
      </c>
      <c r="V114" s="16"/>
      <c r="W114" s="48">
        <f t="shared" si="80"/>
        <v>0</v>
      </c>
      <c r="X114" s="16"/>
      <c r="Y114" s="48">
        <f t="shared" si="81"/>
        <v>0</v>
      </c>
      <c r="Z114" s="19"/>
      <c r="AA114" s="48">
        <f t="shared" si="82"/>
        <v>0</v>
      </c>
      <c r="AB114" s="16"/>
      <c r="AC114" s="48">
        <f t="shared" si="83"/>
        <v>0</v>
      </c>
      <c r="AD114" s="48">
        <f t="shared" si="76"/>
        <v>0</v>
      </c>
      <c r="AE114" s="16"/>
      <c r="AF114" s="48" t="str">
        <f t="shared" si="84"/>
        <v>Débil</v>
      </c>
      <c r="AG114" s="16"/>
      <c r="AH114" s="48">
        <f t="shared" si="85"/>
        <v>0</v>
      </c>
      <c r="AI114" s="48">
        <f t="shared" si="86"/>
        <v>0</v>
      </c>
      <c r="AJ114" s="181"/>
      <c r="AK114" s="181"/>
      <c r="AL114" s="184"/>
      <c r="AM114" s="184"/>
      <c r="AN114" s="181"/>
      <c r="AO114" s="181"/>
      <c r="AP114" s="181"/>
      <c r="AQ114" s="181"/>
      <c r="AR114" s="181"/>
      <c r="AS114" s="181"/>
      <c r="AT114" s="181"/>
      <c r="AU114" s="181"/>
      <c r="AV114" s="17"/>
      <c r="AW114" s="16"/>
      <c r="AX114" s="16"/>
      <c r="AY114" s="16"/>
      <c r="AZ114" s="236"/>
    </row>
    <row r="115" spans="2:52" ht="15" hidden="1" customHeight="1">
      <c r="B115" s="187"/>
      <c r="C115" s="190"/>
      <c r="D115" s="190"/>
      <c r="E115" s="190"/>
      <c r="F115" s="223"/>
      <c r="G115" s="18"/>
      <c r="H115" s="193"/>
      <c r="I115" s="181"/>
      <c r="J115" s="184"/>
      <c r="K115" s="219"/>
      <c r="L115" s="184"/>
      <c r="M115" s="181"/>
      <c r="N115" s="181"/>
      <c r="O115" s="16"/>
      <c r="P115" s="16"/>
      <c r="Q115" s="48">
        <f t="shared" si="77"/>
        <v>0</v>
      </c>
      <c r="R115" s="16"/>
      <c r="S115" s="48">
        <f t="shared" si="78"/>
        <v>0</v>
      </c>
      <c r="T115" s="16"/>
      <c r="U115" s="48">
        <f t="shared" si="79"/>
        <v>0</v>
      </c>
      <c r="V115" s="16"/>
      <c r="W115" s="48">
        <f t="shared" si="80"/>
        <v>0</v>
      </c>
      <c r="X115" s="16"/>
      <c r="Y115" s="48">
        <f t="shared" si="81"/>
        <v>0</v>
      </c>
      <c r="Z115" s="19"/>
      <c r="AA115" s="48">
        <f t="shared" si="82"/>
        <v>0</v>
      </c>
      <c r="AB115" s="16"/>
      <c r="AC115" s="48">
        <f t="shared" si="83"/>
        <v>0</v>
      </c>
      <c r="AD115" s="48">
        <f t="shared" si="76"/>
        <v>0</v>
      </c>
      <c r="AE115" s="16"/>
      <c r="AF115" s="48" t="str">
        <f t="shared" si="84"/>
        <v>Débil</v>
      </c>
      <c r="AG115" s="16"/>
      <c r="AH115" s="48">
        <f t="shared" si="85"/>
        <v>0</v>
      </c>
      <c r="AI115" s="48">
        <f t="shared" si="86"/>
        <v>0</v>
      </c>
      <c r="AJ115" s="181"/>
      <c r="AK115" s="181"/>
      <c r="AL115" s="184"/>
      <c r="AM115" s="184"/>
      <c r="AN115" s="181"/>
      <c r="AO115" s="181"/>
      <c r="AP115" s="181"/>
      <c r="AQ115" s="181"/>
      <c r="AR115" s="181"/>
      <c r="AS115" s="181"/>
      <c r="AT115" s="181"/>
      <c r="AU115" s="181"/>
      <c r="AV115" s="17"/>
      <c r="AW115" s="16"/>
      <c r="AX115" s="16"/>
      <c r="AY115" s="16"/>
      <c r="AZ115" s="236"/>
    </row>
    <row r="116" spans="2:52" ht="15" hidden="1" customHeight="1">
      <c r="B116" s="187"/>
      <c r="C116" s="190"/>
      <c r="D116" s="190"/>
      <c r="E116" s="190"/>
      <c r="F116" s="223"/>
      <c r="G116" s="18"/>
      <c r="H116" s="138"/>
      <c r="I116" s="181"/>
      <c r="J116" s="184"/>
      <c r="K116" s="219"/>
      <c r="L116" s="184"/>
      <c r="M116" s="181"/>
      <c r="N116" s="181"/>
      <c r="O116" s="16"/>
      <c r="P116" s="16"/>
      <c r="Q116" s="48">
        <f t="shared" si="77"/>
        <v>0</v>
      </c>
      <c r="R116" s="16"/>
      <c r="S116" s="48">
        <f t="shared" si="78"/>
        <v>0</v>
      </c>
      <c r="T116" s="16"/>
      <c r="U116" s="48">
        <f t="shared" si="79"/>
        <v>0</v>
      </c>
      <c r="V116" s="16"/>
      <c r="W116" s="48">
        <f t="shared" si="80"/>
        <v>0</v>
      </c>
      <c r="X116" s="16"/>
      <c r="Y116" s="48">
        <f t="shared" si="81"/>
        <v>0</v>
      </c>
      <c r="Z116" s="19"/>
      <c r="AA116" s="48">
        <f t="shared" si="82"/>
        <v>0</v>
      </c>
      <c r="AB116" s="16"/>
      <c r="AC116" s="48">
        <f t="shared" si="83"/>
        <v>0</v>
      </c>
      <c r="AD116" s="48">
        <f t="shared" ref="AD116:AD179" si="87">Q116+S116+U116+W116+Y116+AA116+AC116</f>
        <v>0</v>
      </c>
      <c r="AE116" s="16"/>
      <c r="AF116" s="48" t="str">
        <f t="shared" si="84"/>
        <v>Débil</v>
      </c>
      <c r="AG116" s="16"/>
      <c r="AH116" s="48">
        <f t="shared" si="85"/>
        <v>0</v>
      </c>
      <c r="AI116" s="48">
        <f t="shared" si="86"/>
        <v>0</v>
      </c>
      <c r="AJ116" s="181"/>
      <c r="AK116" s="181"/>
      <c r="AL116" s="184"/>
      <c r="AM116" s="184"/>
      <c r="AN116" s="181"/>
      <c r="AO116" s="181"/>
      <c r="AP116" s="181"/>
      <c r="AQ116" s="181"/>
      <c r="AR116" s="181"/>
      <c r="AS116" s="181"/>
      <c r="AT116" s="181"/>
      <c r="AU116" s="181"/>
      <c r="AV116" s="19"/>
      <c r="AW116" s="16"/>
      <c r="AX116" s="16"/>
      <c r="AY116" s="16"/>
      <c r="AZ116" s="236"/>
    </row>
    <row r="117" spans="2:52" ht="15" hidden="1" customHeight="1">
      <c r="B117" s="187"/>
      <c r="C117" s="190"/>
      <c r="D117" s="190"/>
      <c r="E117" s="190"/>
      <c r="F117" s="223"/>
      <c r="G117" s="20"/>
      <c r="H117" s="138"/>
      <c r="I117" s="181"/>
      <c r="J117" s="184"/>
      <c r="K117" s="219"/>
      <c r="L117" s="184"/>
      <c r="M117" s="181"/>
      <c r="N117" s="181"/>
      <c r="O117" s="16"/>
      <c r="P117" s="16"/>
      <c r="Q117" s="48">
        <f t="shared" si="77"/>
        <v>0</v>
      </c>
      <c r="R117" s="16"/>
      <c r="S117" s="48">
        <f t="shared" si="78"/>
        <v>0</v>
      </c>
      <c r="T117" s="16"/>
      <c r="U117" s="48">
        <f t="shared" si="79"/>
        <v>0</v>
      </c>
      <c r="V117" s="16"/>
      <c r="W117" s="48">
        <f t="shared" si="80"/>
        <v>0</v>
      </c>
      <c r="X117" s="16"/>
      <c r="Y117" s="48">
        <f t="shared" si="81"/>
        <v>0</v>
      </c>
      <c r="Z117" s="19"/>
      <c r="AA117" s="48">
        <f t="shared" si="82"/>
        <v>0</v>
      </c>
      <c r="AB117" s="16"/>
      <c r="AC117" s="48">
        <f t="shared" si="83"/>
        <v>0</v>
      </c>
      <c r="AD117" s="48">
        <f t="shared" si="87"/>
        <v>0</v>
      </c>
      <c r="AE117" s="16"/>
      <c r="AF117" s="48" t="str">
        <f t="shared" si="84"/>
        <v>Débil</v>
      </c>
      <c r="AG117" s="16"/>
      <c r="AH117" s="48">
        <f t="shared" si="85"/>
        <v>0</v>
      </c>
      <c r="AI117" s="48">
        <f t="shared" si="86"/>
        <v>0</v>
      </c>
      <c r="AJ117" s="181"/>
      <c r="AK117" s="181"/>
      <c r="AL117" s="184"/>
      <c r="AM117" s="184"/>
      <c r="AN117" s="181"/>
      <c r="AO117" s="181"/>
      <c r="AP117" s="181"/>
      <c r="AQ117" s="181"/>
      <c r="AR117" s="181"/>
      <c r="AS117" s="181"/>
      <c r="AT117" s="181"/>
      <c r="AU117" s="181"/>
      <c r="AV117" s="21"/>
      <c r="AW117" s="16"/>
      <c r="AX117" s="16"/>
      <c r="AY117" s="16"/>
      <c r="AZ117" s="236"/>
    </row>
    <row r="118" spans="2:52" ht="15.75" hidden="1" customHeight="1" thickBot="1">
      <c r="B118" s="188"/>
      <c r="C118" s="191"/>
      <c r="D118" s="191"/>
      <c r="E118" s="191"/>
      <c r="F118" s="224"/>
      <c r="G118" s="50"/>
      <c r="H118" s="194"/>
      <c r="I118" s="182"/>
      <c r="J118" s="185"/>
      <c r="K118" s="220"/>
      <c r="L118" s="185"/>
      <c r="M118" s="182"/>
      <c r="N118" s="182"/>
      <c r="O118" s="51"/>
      <c r="P118" s="51"/>
      <c r="Q118" s="52">
        <f t="shared" ref="Q118:Q181" si="88">IF(P118="asignado",15,0)</f>
        <v>0</v>
      </c>
      <c r="R118" s="51"/>
      <c r="S118" s="52">
        <f t="shared" ref="S118:S181" si="89">IF(R118="adecuado",15,0)</f>
        <v>0</v>
      </c>
      <c r="T118" s="51"/>
      <c r="U118" s="52">
        <f t="shared" ref="U118:U181" si="90">IF(T118="oportuna",15,0)</f>
        <v>0</v>
      </c>
      <c r="V118" s="51"/>
      <c r="W118" s="52">
        <f t="shared" ref="W118:W181" si="91">IF(V118="prevenir",15,IF(V118="detectar",10,0))</f>
        <v>0</v>
      </c>
      <c r="X118" s="51"/>
      <c r="Y118" s="52">
        <f t="shared" ref="Y118:Y181" si="92">IF(X118="confiable",15,0)</f>
        <v>0</v>
      </c>
      <c r="Z118" s="62"/>
      <c r="AA118" s="52">
        <f t="shared" ref="AA118:AA181" si="93">IF(Z118="Se investigan y resuelven oportunamente ",15,0)</f>
        <v>0</v>
      </c>
      <c r="AB118" s="51"/>
      <c r="AC118" s="52">
        <f t="shared" ref="AC118:AC181" si="94">IF(AB118="completa",10,IF(AB118="incompleta",5,0))</f>
        <v>0</v>
      </c>
      <c r="AD118" s="52">
        <f t="shared" si="87"/>
        <v>0</v>
      </c>
      <c r="AE118" s="51"/>
      <c r="AF118" s="52" t="str">
        <f t="shared" ref="AF118:AF181" si="95">IF(AD118&lt;=85,"Débil",IF(AND(AD118&gt;=86,AD118&lt;=95),"Moderado",IF(AD118&gt;95,"Fuerte")))</f>
        <v>Débil</v>
      </c>
      <c r="AG118" s="51"/>
      <c r="AH118" s="52">
        <f t="shared" ref="AH118:AH181" si="96">IF(AND(AF118="Fuerte",AG118="Fuerte"),"Fuerte",IF(AND(AF118="Fuerte",AG118="Moderado"),"Moderado",IF(AND(AF118="Fuerte",AG118="Débil"),"Débil",IF(AND(AF118="Moderado",AG118="Fuerte"),"Moderado",IF(AND(AF118="Moderado",AG118="Moderado"),"Moderado",IF(AND(AF118="Moderado",AG118="Débil"),"Débil",IF(AND(AF118="Débil",AG118="Fuerte"),"Débil",IF(AND(AF118="Débil",AG118="Moderado"),"Débil",IF(AND(AF118="Débil",AG118="Débil"),"Débil",)))))))))</f>
        <v>0</v>
      </c>
      <c r="AI118" s="52">
        <f t="shared" ref="AI118:AI181" si="97">IF(AH118="Débil",0,IF(AH118="Moderado",75,IF(AH118="Fuerte",100,)))</f>
        <v>0</v>
      </c>
      <c r="AJ118" s="182"/>
      <c r="AK118" s="182"/>
      <c r="AL118" s="185"/>
      <c r="AM118" s="185"/>
      <c r="AN118" s="182"/>
      <c r="AO118" s="182"/>
      <c r="AP118" s="182"/>
      <c r="AQ118" s="182"/>
      <c r="AR118" s="182"/>
      <c r="AS118" s="182"/>
      <c r="AT118" s="182"/>
      <c r="AU118" s="182"/>
      <c r="AV118" s="53"/>
      <c r="AW118" s="51"/>
      <c r="AX118" s="51"/>
      <c r="AY118" s="51"/>
      <c r="AZ118" s="237"/>
    </row>
    <row r="119" spans="2:52" ht="15" hidden="1" customHeight="1">
      <c r="B119" s="186">
        <v>11</v>
      </c>
      <c r="C119" s="189"/>
      <c r="D119" s="189"/>
      <c r="E119" s="189"/>
      <c r="F119" s="222"/>
      <c r="G119" s="36"/>
      <c r="H119" s="192"/>
      <c r="I119" s="180" t="e">
        <f>'Calificación probabilidad'!E153</f>
        <v>#DIV/0!</v>
      </c>
      <c r="J119" s="183" t="e">
        <f>MID(I119,1,1)</f>
        <v>#DIV/0!</v>
      </c>
      <c r="K119" s="218">
        <f>VALUE(IF(L119="Catastrofico",5,IF(L119="Mayor",4,IF(L119="Moderado",3,IF(L119="Menor",2,IF(L119="Insignificante",1,0))))))</f>
        <v>0</v>
      </c>
      <c r="L119" s="183"/>
      <c r="M119" s="180" t="e">
        <f>VALUE(CONCATENATE(J119,K119))</f>
        <v>#DIV/0!</v>
      </c>
      <c r="N119" s="180" t="e">
        <f>VLOOKUP(M119,Hoja2!$D$25:$E$67,2,0)</f>
        <v>#DIV/0!</v>
      </c>
      <c r="O119" s="34"/>
      <c r="P119" s="34"/>
      <c r="Q119" s="35">
        <f t="shared" si="88"/>
        <v>0</v>
      </c>
      <c r="R119" s="34"/>
      <c r="S119" s="35">
        <f t="shared" si="89"/>
        <v>0</v>
      </c>
      <c r="T119" s="34"/>
      <c r="U119" s="35">
        <f t="shared" si="90"/>
        <v>0</v>
      </c>
      <c r="V119" s="34"/>
      <c r="W119" s="35">
        <f t="shared" si="91"/>
        <v>0</v>
      </c>
      <c r="X119" s="34"/>
      <c r="Y119" s="35">
        <f t="shared" si="92"/>
        <v>0</v>
      </c>
      <c r="Z119" s="61"/>
      <c r="AA119" s="35">
        <f t="shared" si="93"/>
        <v>0</v>
      </c>
      <c r="AB119" s="34"/>
      <c r="AC119" s="35">
        <f t="shared" si="94"/>
        <v>0</v>
      </c>
      <c r="AD119" s="35">
        <f t="shared" si="87"/>
        <v>0</v>
      </c>
      <c r="AE119" s="34"/>
      <c r="AF119" s="35" t="str">
        <f t="shared" si="95"/>
        <v>Débil</v>
      </c>
      <c r="AG119" s="34"/>
      <c r="AH119" s="35">
        <f t="shared" si="96"/>
        <v>0</v>
      </c>
      <c r="AI119" s="35">
        <f t="shared" si="97"/>
        <v>0</v>
      </c>
      <c r="AJ119" s="180">
        <f>AVERAGE(AI119:AI131)</f>
        <v>0</v>
      </c>
      <c r="AK119" s="180" t="str">
        <f>IF(AJ119&lt;50,"Débil",IF(AND(AJ119&gt;=50,AJ119&lt;99),"Moderado",IF(AJ119=100,"Fuerte",)))</f>
        <v>Débil</v>
      </c>
      <c r="AL119" s="183"/>
      <c r="AM119" s="183"/>
      <c r="AN119" s="180" t="e">
        <f>VALUE(IF(AND(AK119="Fuerte",AL119="Directamente"),J119-2,IF(AND(AK119="Fuerte",AL119="No disminuye"),J119,IF(AND(AK119="Moderado",AL119="directamente"),J119-1,IF(AND(AK119="Moderado",AL119="no disminuye"),J119,J119)))))</f>
        <v>#DIV/0!</v>
      </c>
      <c r="AO119" s="180" t="e">
        <f>IF(AN119&lt;1,Hoja2!H133,AN119)</f>
        <v>#DIV/0!</v>
      </c>
      <c r="AP119" s="180" t="e">
        <f>IF(AO119=1,Hoja2!$H$3,IF(AO119=2,Hoja2!$H$4,IF(AO119=3,Hoja2!$H$5,IF(AO119=4,Hoja2!$H$6,IF(AO119=5,Hoja2!$H$7,0)))))</f>
        <v>#DIV/0!</v>
      </c>
      <c r="AQ119" s="180">
        <f>VALUE(IF(AND(AK119="Fuerte",AM119="Directamente"),K119-2,IF(AND(AK119="Fuerte",AM119="indirectamente"),K119-1,IF(AND(AK119="Fuerte",AM119="No disminuye"),K119,IF(AND(AK119="Moderado",AM119="directamente"),K119-1,IF(AND(AK119="Moderado",AM119="indirectamente"),K119,IF(AND(AK119="Moderado",AM119="no disminuye"),K119,K119)))))))</f>
        <v>0</v>
      </c>
      <c r="AR119" s="180">
        <f>IF(AQ119&lt;1,Hoja2!N133,AQ119)</f>
        <v>0</v>
      </c>
      <c r="AS119" s="180">
        <f>IF(AR119=1,Hoja2!$N$3,IF(AR119=2,Hoja2!$N$4,IF(AR119=3,Hoja2!$N$5,IF(AR119=4,Hoja2!$N$6,IF(AR119=5,Hoja2!$N$7,0)))))</f>
        <v>0</v>
      </c>
      <c r="AT119" s="180" t="e">
        <f>VALUE(CONCATENATE(AO119,AR119))</f>
        <v>#DIV/0!</v>
      </c>
      <c r="AU119" s="180" t="e">
        <f>VLOOKUP(AT119,Hoja2!$D$25:$E$49,2,0)</f>
        <v>#DIV/0!</v>
      </c>
      <c r="AV119" s="36"/>
      <c r="AW119" s="34"/>
      <c r="AX119" s="34"/>
      <c r="AY119" s="34"/>
      <c r="AZ119" s="235"/>
    </row>
    <row r="120" spans="2:52" ht="15" hidden="1" customHeight="1">
      <c r="B120" s="187"/>
      <c r="C120" s="190"/>
      <c r="D120" s="190"/>
      <c r="E120" s="190"/>
      <c r="F120" s="223"/>
      <c r="G120" s="17"/>
      <c r="H120" s="193"/>
      <c r="I120" s="181"/>
      <c r="J120" s="184"/>
      <c r="K120" s="219"/>
      <c r="L120" s="184"/>
      <c r="M120" s="181"/>
      <c r="N120" s="181"/>
      <c r="O120" s="16"/>
      <c r="P120" s="16"/>
      <c r="Q120" s="48">
        <f t="shared" si="88"/>
        <v>0</v>
      </c>
      <c r="R120" s="16"/>
      <c r="S120" s="48">
        <f t="shared" si="89"/>
        <v>0</v>
      </c>
      <c r="T120" s="16"/>
      <c r="U120" s="48">
        <f t="shared" si="90"/>
        <v>0</v>
      </c>
      <c r="V120" s="16"/>
      <c r="W120" s="48">
        <f t="shared" si="91"/>
        <v>0</v>
      </c>
      <c r="X120" s="16"/>
      <c r="Y120" s="48">
        <f t="shared" si="92"/>
        <v>0</v>
      </c>
      <c r="Z120" s="19"/>
      <c r="AA120" s="48">
        <f t="shared" si="93"/>
        <v>0</v>
      </c>
      <c r="AB120" s="16"/>
      <c r="AC120" s="48">
        <f t="shared" si="94"/>
        <v>0</v>
      </c>
      <c r="AD120" s="48">
        <f t="shared" si="87"/>
        <v>0</v>
      </c>
      <c r="AE120" s="16"/>
      <c r="AF120" s="48" t="str">
        <f t="shared" si="95"/>
        <v>Débil</v>
      </c>
      <c r="AG120" s="16"/>
      <c r="AH120" s="48">
        <f t="shared" si="96"/>
        <v>0</v>
      </c>
      <c r="AI120" s="48">
        <f t="shared" si="97"/>
        <v>0</v>
      </c>
      <c r="AJ120" s="181"/>
      <c r="AK120" s="181"/>
      <c r="AL120" s="184"/>
      <c r="AM120" s="184"/>
      <c r="AN120" s="181"/>
      <c r="AO120" s="181"/>
      <c r="AP120" s="181"/>
      <c r="AQ120" s="181"/>
      <c r="AR120" s="181"/>
      <c r="AS120" s="181"/>
      <c r="AT120" s="181"/>
      <c r="AU120" s="181"/>
      <c r="AV120" s="17"/>
      <c r="AW120" s="16"/>
      <c r="AX120" s="16"/>
      <c r="AY120" s="16"/>
      <c r="AZ120" s="236"/>
    </row>
    <row r="121" spans="2:52" ht="15" hidden="1" customHeight="1">
      <c r="B121" s="187"/>
      <c r="C121" s="190"/>
      <c r="D121" s="190"/>
      <c r="E121" s="190"/>
      <c r="F121" s="223"/>
      <c r="G121" s="17"/>
      <c r="H121" s="193"/>
      <c r="I121" s="181"/>
      <c r="J121" s="184"/>
      <c r="K121" s="219"/>
      <c r="L121" s="184"/>
      <c r="M121" s="181"/>
      <c r="N121" s="181"/>
      <c r="O121" s="16"/>
      <c r="P121" s="16"/>
      <c r="Q121" s="48">
        <f t="shared" si="88"/>
        <v>0</v>
      </c>
      <c r="R121" s="16"/>
      <c r="S121" s="48">
        <f t="shared" si="89"/>
        <v>0</v>
      </c>
      <c r="T121" s="16"/>
      <c r="U121" s="48">
        <f t="shared" si="90"/>
        <v>0</v>
      </c>
      <c r="V121" s="16"/>
      <c r="W121" s="48">
        <f t="shared" si="91"/>
        <v>0</v>
      </c>
      <c r="X121" s="16"/>
      <c r="Y121" s="48">
        <f t="shared" si="92"/>
        <v>0</v>
      </c>
      <c r="Z121" s="19"/>
      <c r="AA121" s="48">
        <f t="shared" si="93"/>
        <v>0</v>
      </c>
      <c r="AB121" s="16"/>
      <c r="AC121" s="48">
        <f t="shared" si="94"/>
        <v>0</v>
      </c>
      <c r="AD121" s="48">
        <f t="shared" si="87"/>
        <v>0</v>
      </c>
      <c r="AE121" s="16"/>
      <c r="AF121" s="48" t="str">
        <f t="shared" si="95"/>
        <v>Débil</v>
      </c>
      <c r="AG121" s="16"/>
      <c r="AH121" s="48">
        <f t="shared" si="96"/>
        <v>0</v>
      </c>
      <c r="AI121" s="48">
        <f t="shared" si="97"/>
        <v>0</v>
      </c>
      <c r="AJ121" s="181"/>
      <c r="AK121" s="181"/>
      <c r="AL121" s="184"/>
      <c r="AM121" s="184"/>
      <c r="AN121" s="181"/>
      <c r="AO121" s="181"/>
      <c r="AP121" s="181"/>
      <c r="AQ121" s="181"/>
      <c r="AR121" s="181"/>
      <c r="AS121" s="181"/>
      <c r="AT121" s="181"/>
      <c r="AU121" s="181"/>
      <c r="AV121" s="17"/>
      <c r="AW121" s="16"/>
      <c r="AX121" s="16"/>
      <c r="AY121" s="16"/>
      <c r="AZ121" s="236"/>
    </row>
    <row r="122" spans="2:52" ht="15" hidden="1" customHeight="1">
      <c r="B122" s="187"/>
      <c r="C122" s="190"/>
      <c r="D122" s="190"/>
      <c r="E122" s="190"/>
      <c r="F122" s="223"/>
      <c r="G122" s="17"/>
      <c r="H122" s="193"/>
      <c r="I122" s="181"/>
      <c r="J122" s="184"/>
      <c r="K122" s="219"/>
      <c r="L122" s="184"/>
      <c r="M122" s="181"/>
      <c r="N122" s="181"/>
      <c r="O122" s="16"/>
      <c r="P122" s="16"/>
      <c r="Q122" s="48">
        <f t="shared" si="88"/>
        <v>0</v>
      </c>
      <c r="R122" s="16"/>
      <c r="S122" s="48">
        <f t="shared" si="89"/>
        <v>0</v>
      </c>
      <c r="T122" s="16"/>
      <c r="U122" s="48">
        <f t="shared" si="90"/>
        <v>0</v>
      </c>
      <c r="V122" s="16"/>
      <c r="W122" s="48">
        <f t="shared" si="91"/>
        <v>0</v>
      </c>
      <c r="X122" s="16"/>
      <c r="Y122" s="48">
        <f t="shared" si="92"/>
        <v>0</v>
      </c>
      <c r="Z122" s="19"/>
      <c r="AA122" s="48">
        <f t="shared" si="93"/>
        <v>0</v>
      </c>
      <c r="AB122" s="16"/>
      <c r="AC122" s="48">
        <f t="shared" si="94"/>
        <v>0</v>
      </c>
      <c r="AD122" s="48">
        <f t="shared" si="87"/>
        <v>0</v>
      </c>
      <c r="AE122" s="16"/>
      <c r="AF122" s="48" t="str">
        <f t="shared" si="95"/>
        <v>Débil</v>
      </c>
      <c r="AG122" s="16"/>
      <c r="AH122" s="48">
        <f t="shared" si="96"/>
        <v>0</v>
      </c>
      <c r="AI122" s="48">
        <f t="shared" si="97"/>
        <v>0</v>
      </c>
      <c r="AJ122" s="181"/>
      <c r="AK122" s="181"/>
      <c r="AL122" s="184"/>
      <c r="AM122" s="184"/>
      <c r="AN122" s="181"/>
      <c r="AO122" s="181"/>
      <c r="AP122" s="181"/>
      <c r="AQ122" s="181"/>
      <c r="AR122" s="181"/>
      <c r="AS122" s="181"/>
      <c r="AT122" s="181"/>
      <c r="AU122" s="181"/>
      <c r="AV122" s="17"/>
      <c r="AW122" s="16"/>
      <c r="AX122" s="16"/>
      <c r="AY122" s="16"/>
      <c r="AZ122" s="236"/>
    </row>
    <row r="123" spans="2:52" ht="15" hidden="1" customHeight="1">
      <c r="B123" s="187"/>
      <c r="C123" s="190"/>
      <c r="D123" s="190"/>
      <c r="E123" s="190"/>
      <c r="F123" s="223"/>
      <c r="G123" s="18"/>
      <c r="H123" s="193"/>
      <c r="I123" s="181"/>
      <c r="J123" s="184"/>
      <c r="K123" s="219"/>
      <c r="L123" s="184"/>
      <c r="M123" s="181"/>
      <c r="N123" s="181"/>
      <c r="O123" s="16"/>
      <c r="P123" s="16"/>
      <c r="Q123" s="48">
        <f t="shared" si="88"/>
        <v>0</v>
      </c>
      <c r="R123" s="16"/>
      <c r="S123" s="48">
        <f t="shared" si="89"/>
        <v>0</v>
      </c>
      <c r="T123" s="16"/>
      <c r="U123" s="48">
        <f t="shared" si="90"/>
        <v>0</v>
      </c>
      <c r="V123" s="16"/>
      <c r="W123" s="48">
        <f t="shared" si="91"/>
        <v>0</v>
      </c>
      <c r="X123" s="16"/>
      <c r="Y123" s="48">
        <f t="shared" si="92"/>
        <v>0</v>
      </c>
      <c r="Z123" s="19"/>
      <c r="AA123" s="48">
        <f t="shared" si="93"/>
        <v>0</v>
      </c>
      <c r="AB123" s="16"/>
      <c r="AC123" s="48">
        <f t="shared" si="94"/>
        <v>0</v>
      </c>
      <c r="AD123" s="48">
        <f t="shared" si="87"/>
        <v>0</v>
      </c>
      <c r="AE123" s="16"/>
      <c r="AF123" s="48" t="str">
        <f t="shared" si="95"/>
        <v>Débil</v>
      </c>
      <c r="AG123" s="16"/>
      <c r="AH123" s="48">
        <f t="shared" si="96"/>
        <v>0</v>
      </c>
      <c r="AI123" s="48">
        <f t="shared" si="97"/>
        <v>0</v>
      </c>
      <c r="AJ123" s="181"/>
      <c r="AK123" s="181"/>
      <c r="AL123" s="184"/>
      <c r="AM123" s="184"/>
      <c r="AN123" s="181"/>
      <c r="AO123" s="181"/>
      <c r="AP123" s="181"/>
      <c r="AQ123" s="181"/>
      <c r="AR123" s="181"/>
      <c r="AS123" s="181"/>
      <c r="AT123" s="181"/>
      <c r="AU123" s="181"/>
      <c r="AV123" s="17"/>
      <c r="AW123" s="16"/>
      <c r="AX123" s="16"/>
      <c r="AY123" s="16"/>
      <c r="AZ123" s="236"/>
    </row>
    <row r="124" spans="2:52" ht="15" hidden="1" customHeight="1">
      <c r="B124" s="187"/>
      <c r="C124" s="190"/>
      <c r="D124" s="190"/>
      <c r="E124" s="190"/>
      <c r="F124" s="223"/>
      <c r="G124" s="18"/>
      <c r="H124" s="193"/>
      <c r="I124" s="181"/>
      <c r="J124" s="184"/>
      <c r="K124" s="219"/>
      <c r="L124" s="184"/>
      <c r="M124" s="181"/>
      <c r="N124" s="181"/>
      <c r="O124" s="16"/>
      <c r="P124" s="16"/>
      <c r="Q124" s="48">
        <f t="shared" si="88"/>
        <v>0</v>
      </c>
      <c r="R124" s="16"/>
      <c r="S124" s="48">
        <f t="shared" si="89"/>
        <v>0</v>
      </c>
      <c r="T124" s="16"/>
      <c r="U124" s="48">
        <f t="shared" si="90"/>
        <v>0</v>
      </c>
      <c r="V124" s="16"/>
      <c r="W124" s="48">
        <f t="shared" si="91"/>
        <v>0</v>
      </c>
      <c r="X124" s="16"/>
      <c r="Y124" s="48">
        <f t="shared" si="92"/>
        <v>0</v>
      </c>
      <c r="Z124" s="19"/>
      <c r="AA124" s="48">
        <f t="shared" si="93"/>
        <v>0</v>
      </c>
      <c r="AB124" s="16"/>
      <c r="AC124" s="48">
        <f t="shared" si="94"/>
        <v>0</v>
      </c>
      <c r="AD124" s="48">
        <f t="shared" si="87"/>
        <v>0</v>
      </c>
      <c r="AE124" s="16"/>
      <c r="AF124" s="48" t="str">
        <f t="shared" si="95"/>
        <v>Débil</v>
      </c>
      <c r="AG124" s="16"/>
      <c r="AH124" s="48">
        <f t="shared" si="96"/>
        <v>0</v>
      </c>
      <c r="AI124" s="48">
        <f t="shared" si="97"/>
        <v>0</v>
      </c>
      <c r="AJ124" s="181"/>
      <c r="AK124" s="181"/>
      <c r="AL124" s="184"/>
      <c r="AM124" s="184"/>
      <c r="AN124" s="181"/>
      <c r="AO124" s="181"/>
      <c r="AP124" s="181"/>
      <c r="AQ124" s="181"/>
      <c r="AR124" s="181"/>
      <c r="AS124" s="181"/>
      <c r="AT124" s="181"/>
      <c r="AU124" s="181"/>
      <c r="AV124" s="17"/>
      <c r="AW124" s="16"/>
      <c r="AX124" s="16"/>
      <c r="AY124" s="16"/>
      <c r="AZ124" s="236"/>
    </row>
    <row r="125" spans="2:52" ht="15" hidden="1" customHeight="1">
      <c r="B125" s="187"/>
      <c r="C125" s="190"/>
      <c r="D125" s="190"/>
      <c r="E125" s="190"/>
      <c r="F125" s="223"/>
      <c r="G125" s="18"/>
      <c r="H125" s="193"/>
      <c r="I125" s="181"/>
      <c r="J125" s="184"/>
      <c r="K125" s="219"/>
      <c r="L125" s="184"/>
      <c r="M125" s="181"/>
      <c r="N125" s="181"/>
      <c r="O125" s="16"/>
      <c r="P125" s="16"/>
      <c r="Q125" s="48">
        <f t="shared" si="88"/>
        <v>0</v>
      </c>
      <c r="R125" s="16"/>
      <c r="S125" s="48">
        <f t="shared" si="89"/>
        <v>0</v>
      </c>
      <c r="T125" s="16"/>
      <c r="U125" s="48">
        <f t="shared" si="90"/>
        <v>0</v>
      </c>
      <c r="V125" s="16"/>
      <c r="W125" s="48">
        <f t="shared" si="91"/>
        <v>0</v>
      </c>
      <c r="X125" s="16"/>
      <c r="Y125" s="48">
        <f t="shared" si="92"/>
        <v>0</v>
      </c>
      <c r="Z125" s="19"/>
      <c r="AA125" s="48">
        <f t="shared" si="93"/>
        <v>0</v>
      </c>
      <c r="AB125" s="16"/>
      <c r="AC125" s="48">
        <f t="shared" si="94"/>
        <v>0</v>
      </c>
      <c r="AD125" s="48">
        <f t="shared" si="87"/>
        <v>0</v>
      </c>
      <c r="AE125" s="16"/>
      <c r="AF125" s="48" t="str">
        <f t="shared" si="95"/>
        <v>Débil</v>
      </c>
      <c r="AG125" s="16"/>
      <c r="AH125" s="48">
        <f t="shared" si="96"/>
        <v>0</v>
      </c>
      <c r="AI125" s="48">
        <f t="shared" si="97"/>
        <v>0</v>
      </c>
      <c r="AJ125" s="181"/>
      <c r="AK125" s="181"/>
      <c r="AL125" s="184"/>
      <c r="AM125" s="184"/>
      <c r="AN125" s="181"/>
      <c r="AO125" s="181"/>
      <c r="AP125" s="181"/>
      <c r="AQ125" s="181"/>
      <c r="AR125" s="181"/>
      <c r="AS125" s="181"/>
      <c r="AT125" s="181"/>
      <c r="AU125" s="181"/>
      <c r="AV125" s="17"/>
      <c r="AW125" s="16"/>
      <c r="AX125" s="16"/>
      <c r="AY125" s="16"/>
      <c r="AZ125" s="236"/>
    </row>
    <row r="126" spans="2:52" ht="15" hidden="1" customHeight="1">
      <c r="B126" s="187"/>
      <c r="C126" s="190"/>
      <c r="D126" s="190"/>
      <c r="E126" s="190"/>
      <c r="F126" s="223"/>
      <c r="G126" s="18"/>
      <c r="H126" s="193"/>
      <c r="I126" s="181"/>
      <c r="J126" s="184"/>
      <c r="K126" s="219"/>
      <c r="L126" s="184"/>
      <c r="M126" s="181"/>
      <c r="N126" s="181"/>
      <c r="O126" s="16"/>
      <c r="P126" s="16"/>
      <c r="Q126" s="48">
        <f t="shared" si="88"/>
        <v>0</v>
      </c>
      <c r="R126" s="16"/>
      <c r="S126" s="48">
        <f t="shared" si="89"/>
        <v>0</v>
      </c>
      <c r="T126" s="16"/>
      <c r="U126" s="48">
        <f t="shared" si="90"/>
        <v>0</v>
      </c>
      <c r="V126" s="16"/>
      <c r="W126" s="48">
        <f t="shared" si="91"/>
        <v>0</v>
      </c>
      <c r="X126" s="16"/>
      <c r="Y126" s="48">
        <f t="shared" si="92"/>
        <v>0</v>
      </c>
      <c r="Z126" s="19"/>
      <c r="AA126" s="48">
        <f t="shared" si="93"/>
        <v>0</v>
      </c>
      <c r="AB126" s="16"/>
      <c r="AC126" s="48">
        <f t="shared" si="94"/>
        <v>0</v>
      </c>
      <c r="AD126" s="48">
        <f t="shared" si="87"/>
        <v>0</v>
      </c>
      <c r="AE126" s="16"/>
      <c r="AF126" s="48" t="str">
        <f t="shared" si="95"/>
        <v>Débil</v>
      </c>
      <c r="AG126" s="16"/>
      <c r="AH126" s="48">
        <f t="shared" si="96"/>
        <v>0</v>
      </c>
      <c r="AI126" s="48">
        <f t="shared" si="97"/>
        <v>0</v>
      </c>
      <c r="AJ126" s="181"/>
      <c r="AK126" s="181"/>
      <c r="AL126" s="184"/>
      <c r="AM126" s="184"/>
      <c r="AN126" s="181"/>
      <c r="AO126" s="181"/>
      <c r="AP126" s="181"/>
      <c r="AQ126" s="181"/>
      <c r="AR126" s="181"/>
      <c r="AS126" s="181"/>
      <c r="AT126" s="181"/>
      <c r="AU126" s="181"/>
      <c r="AV126" s="17"/>
      <c r="AW126" s="16"/>
      <c r="AX126" s="16"/>
      <c r="AY126" s="16"/>
      <c r="AZ126" s="236"/>
    </row>
    <row r="127" spans="2:52" ht="15" hidden="1" customHeight="1">
      <c r="B127" s="187"/>
      <c r="C127" s="190"/>
      <c r="D127" s="190"/>
      <c r="E127" s="190"/>
      <c r="F127" s="223"/>
      <c r="G127" s="18"/>
      <c r="H127" s="193"/>
      <c r="I127" s="181"/>
      <c r="J127" s="184"/>
      <c r="K127" s="219"/>
      <c r="L127" s="184"/>
      <c r="M127" s="181"/>
      <c r="N127" s="181"/>
      <c r="O127" s="16"/>
      <c r="P127" s="16"/>
      <c r="Q127" s="48">
        <f t="shared" si="88"/>
        <v>0</v>
      </c>
      <c r="R127" s="16"/>
      <c r="S127" s="48">
        <f t="shared" si="89"/>
        <v>0</v>
      </c>
      <c r="T127" s="16"/>
      <c r="U127" s="48">
        <f t="shared" si="90"/>
        <v>0</v>
      </c>
      <c r="V127" s="16"/>
      <c r="W127" s="48">
        <f t="shared" si="91"/>
        <v>0</v>
      </c>
      <c r="X127" s="16"/>
      <c r="Y127" s="48">
        <f t="shared" si="92"/>
        <v>0</v>
      </c>
      <c r="Z127" s="19"/>
      <c r="AA127" s="48">
        <f t="shared" si="93"/>
        <v>0</v>
      </c>
      <c r="AB127" s="16"/>
      <c r="AC127" s="48">
        <f t="shared" si="94"/>
        <v>0</v>
      </c>
      <c r="AD127" s="48">
        <f t="shared" si="87"/>
        <v>0</v>
      </c>
      <c r="AE127" s="16"/>
      <c r="AF127" s="48" t="str">
        <f t="shared" si="95"/>
        <v>Débil</v>
      </c>
      <c r="AG127" s="16"/>
      <c r="AH127" s="48">
        <f t="shared" si="96"/>
        <v>0</v>
      </c>
      <c r="AI127" s="48">
        <f t="shared" si="97"/>
        <v>0</v>
      </c>
      <c r="AJ127" s="181"/>
      <c r="AK127" s="181"/>
      <c r="AL127" s="184"/>
      <c r="AM127" s="184"/>
      <c r="AN127" s="181"/>
      <c r="AO127" s="181"/>
      <c r="AP127" s="181"/>
      <c r="AQ127" s="181"/>
      <c r="AR127" s="181"/>
      <c r="AS127" s="181"/>
      <c r="AT127" s="181"/>
      <c r="AU127" s="181"/>
      <c r="AV127" s="17"/>
      <c r="AW127" s="16"/>
      <c r="AX127" s="16"/>
      <c r="AY127" s="16"/>
      <c r="AZ127" s="236"/>
    </row>
    <row r="128" spans="2:52" ht="15" hidden="1" customHeight="1">
      <c r="B128" s="187"/>
      <c r="C128" s="190"/>
      <c r="D128" s="190"/>
      <c r="E128" s="190"/>
      <c r="F128" s="223"/>
      <c r="G128" s="18"/>
      <c r="H128" s="193"/>
      <c r="I128" s="181"/>
      <c r="J128" s="184"/>
      <c r="K128" s="219"/>
      <c r="L128" s="184"/>
      <c r="M128" s="181"/>
      <c r="N128" s="181"/>
      <c r="O128" s="16"/>
      <c r="P128" s="16"/>
      <c r="Q128" s="48">
        <f t="shared" si="88"/>
        <v>0</v>
      </c>
      <c r="R128" s="16"/>
      <c r="S128" s="48">
        <f t="shared" si="89"/>
        <v>0</v>
      </c>
      <c r="T128" s="16"/>
      <c r="U128" s="48">
        <f t="shared" si="90"/>
        <v>0</v>
      </c>
      <c r="V128" s="16"/>
      <c r="W128" s="48">
        <f t="shared" si="91"/>
        <v>0</v>
      </c>
      <c r="X128" s="16"/>
      <c r="Y128" s="48">
        <f t="shared" si="92"/>
        <v>0</v>
      </c>
      <c r="Z128" s="19"/>
      <c r="AA128" s="48">
        <f t="shared" si="93"/>
        <v>0</v>
      </c>
      <c r="AB128" s="16"/>
      <c r="AC128" s="48">
        <f t="shared" si="94"/>
        <v>0</v>
      </c>
      <c r="AD128" s="48">
        <f t="shared" si="87"/>
        <v>0</v>
      </c>
      <c r="AE128" s="16"/>
      <c r="AF128" s="48" t="str">
        <f t="shared" si="95"/>
        <v>Débil</v>
      </c>
      <c r="AG128" s="16"/>
      <c r="AH128" s="48">
        <f t="shared" si="96"/>
        <v>0</v>
      </c>
      <c r="AI128" s="48">
        <f t="shared" si="97"/>
        <v>0</v>
      </c>
      <c r="AJ128" s="181"/>
      <c r="AK128" s="181"/>
      <c r="AL128" s="184"/>
      <c r="AM128" s="184"/>
      <c r="AN128" s="181"/>
      <c r="AO128" s="181"/>
      <c r="AP128" s="181"/>
      <c r="AQ128" s="181"/>
      <c r="AR128" s="181"/>
      <c r="AS128" s="181"/>
      <c r="AT128" s="181"/>
      <c r="AU128" s="181"/>
      <c r="AV128" s="17"/>
      <c r="AW128" s="16"/>
      <c r="AX128" s="16"/>
      <c r="AY128" s="16"/>
      <c r="AZ128" s="236"/>
    </row>
    <row r="129" spans="2:52" ht="15" hidden="1" customHeight="1">
      <c r="B129" s="187"/>
      <c r="C129" s="190"/>
      <c r="D129" s="190"/>
      <c r="E129" s="190"/>
      <c r="F129" s="223"/>
      <c r="G129" s="18"/>
      <c r="H129" s="138"/>
      <c r="I129" s="181"/>
      <c r="J129" s="184"/>
      <c r="K129" s="219"/>
      <c r="L129" s="184"/>
      <c r="M129" s="181"/>
      <c r="N129" s="181"/>
      <c r="O129" s="16"/>
      <c r="P129" s="16"/>
      <c r="Q129" s="48">
        <f t="shared" si="88"/>
        <v>0</v>
      </c>
      <c r="R129" s="16"/>
      <c r="S129" s="48">
        <f t="shared" si="89"/>
        <v>0</v>
      </c>
      <c r="T129" s="16"/>
      <c r="U129" s="48">
        <f t="shared" si="90"/>
        <v>0</v>
      </c>
      <c r="V129" s="16"/>
      <c r="W129" s="48">
        <f t="shared" si="91"/>
        <v>0</v>
      </c>
      <c r="X129" s="16"/>
      <c r="Y129" s="48">
        <f t="shared" si="92"/>
        <v>0</v>
      </c>
      <c r="Z129" s="19"/>
      <c r="AA129" s="48">
        <f t="shared" si="93"/>
        <v>0</v>
      </c>
      <c r="AB129" s="16"/>
      <c r="AC129" s="48">
        <f t="shared" si="94"/>
        <v>0</v>
      </c>
      <c r="AD129" s="48">
        <f t="shared" si="87"/>
        <v>0</v>
      </c>
      <c r="AE129" s="16"/>
      <c r="AF129" s="48" t="str">
        <f t="shared" si="95"/>
        <v>Débil</v>
      </c>
      <c r="AG129" s="16"/>
      <c r="AH129" s="48">
        <f t="shared" si="96"/>
        <v>0</v>
      </c>
      <c r="AI129" s="48">
        <f t="shared" si="97"/>
        <v>0</v>
      </c>
      <c r="AJ129" s="181"/>
      <c r="AK129" s="181"/>
      <c r="AL129" s="184"/>
      <c r="AM129" s="184"/>
      <c r="AN129" s="181"/>
      <c r="AO129" s="181"/>
      <c r="AP129" s="181"/>
      <c r="AQ129" s="181"/>
      <c r="AR129" s="181"/>
      <c r="AS129" s="181"/>
      <c r="AT129" s="181"/>
      <c r="AU129" s="181"/>
      <c r="AV129" s="19"/>
      <c r="AW129" s="16"/>
      <c r="AX129" s="16"/>
      <c r="AY129" s="16"/>
      <c r="AZ129" s="236"/>
    </row>
    <row r="130" spans="2:52" ht="15" hidden="1" customHeight="1">
      <c r="B130" s="187"/>
      <c r="C130" s="190"/>
      <c r="D130" s="190"/>
      <c r="E130" s="190"/>
      <c r="F130" s="223"/>
      <c r="G130" s="20"/>
      <c r="H130" s="138"/>
      <c r="I130" s="181"/>
      <c r="J130" s="184"/>
      <c r="K130" s="219"/>
      <c r="L130" s="184"/>
      <c r="M130" s="181"/>
      <c r="N130" s="181"/>
      <c r="O130" s="16"/>
      <c r="P130" s="16"/>
      <c r="Q130" s="48">
        <f t="shared" si="88"/>
        <v>0</v>
      </c>
      <c r="R130" s="16"/>
      <c r="S130" s="48">
        <f t="shared" si="89"/>
        <v>0</v>
      </c>
      <c r="T130" s="16"/>
      <c r="U130" s="48">
        <f t="shared" si="90"/>
        <v>0</v>
      </c>
      <c r="V130" s="16"/>
      <c r="W130" s="48">
        <f t="shared" si="91"/>
        <v>0</v>
      </c>
      <c r="X130" s="16"/>
      <c r="Y130" s="48">
        <f t="shared" si="92"/>
        <v>0</v>
      </c>
      <c r="Z130" s="19"/>
      <c r="AA130" s="48">
        <f t="shared" si="93"/>
        <v>0</v>
      </c>
      <c r="AB130" s="16"/>
      <c r="AC130" s="48">
        <f t="shared" si="94"/>
        <v>0</v>
      </c>
      <c r="AD130" s="48">
        <f t="shared" si="87"/>
        <v>0</v>
      </c>
      <c r="AE130" s="16"/>
      <c r="AF130" s="48" t="str">
        <f t="shared" si="95"/>
        <v>Débil</v>
      </c>
      <c r="AG130" s="16"/>
      <c r="AH130" s="48">
        <f t="shared" si="96"/>
        <v>0</v>
      </c>
      <c r="AI130" s="48">
        <f t="shared" si="97"/>
        <v>0</v>
      </c>
      <c r="AJ130" s="181"/>
      <c r="AK130" s="181"/>
      <c r="AL130" s="184"/>
      <c r="AM130" s="184"/>
      <c r="AN130" s="181"/>
      <c r="AO130" s="181"/>
      <c r="AP130" s="181"/>
      <c r="AQ130" s="181"/>
      <c r="AR130" s="181"/>
      <c r="AS130" s="181"/>
      <c r="AT130" s="181"/>
      <c r="AU130" s="181"/>
      <c r="AV130" s="21"/>
      <c r="AW130" s="16"/>
      <c r="AX130" s="16"/>
      <c r="AY130" s="16"/>
      <c r="AZ130" s="236"/>
    </row>
    <row r="131" spans="2:52" ht="15.75" hidden="1" customHeight="1" thickBot="1">
      <c r="B131" s="188"/>
      <c r="C131" s="191"/>
      <c r="D131" s="191"/>
      <c r="E131" s="191"/>
      <c r="F131" s="224"/>
      <c r="G131" s="50"/>
      <c r="H131" s="194"/>
      <c r="I131" s="182"/>
      <c r="J131" s="185"/>
      <c r="K131" s="220"/>
      <c r="L131" s="185"/>
      <c r="M131" s="182"/>
      <c r="N131" s="182"/>
      <c r="O131" s="51"/>
      <c r="P131" s="51"/>
      <c r="Q131" s="52">
        <f t="shared" si="88"/>
        <v>0</v>
      </c>
      <c r="R131" s="51"/>
      <c r="S131" s="52">
        <f t="shared" si="89"/>
        <v>0</v>
      </c>
      <c r="T131" s="51"/>
      <c r="U131" s="52">
        <f t="shared" si="90"/>
        <v>0</v>
      </c>
      <c r="V131" s="51"/>
      <c r="W131" s="52">
        <f t="shared" si="91"/>
        <v>0</v>
      </c>
      <c r="X131" s="51"/>
      <c r="Y131" s="52">
        <f t="shared" si="92"/>
        <v>0</v>
      </c>
      <c r="Z131" s="62"/>
      <c r="AA131" s="52">
        <f t="shared" si="93"/>
        <v>0</v>
      </c>
      <c r="AB131" s="51"/>
      <c r="AC131" s="52">
        <f t="shared" si="94"/>
        <v>0</v>
      </c>
      <c r="AD131" s="52">
        <f t="shared" si="87"/>
        <v>0</v>
      </c>
      <c r="AE131" s="51"/>
      <c r="AF131" s="52" t="str">
        <f t="shared" si="95"/>
        <v>Débil</v>
      </c>
      <c r="AG131" s="51"/>
      <c r="AH131" s="52">
        <f t="shared" si="96"/>
        <v>0</v>
      </c>
      <c r="AI131" s="52">
        <f t="shared" si="97"/>
        <v>0</v>
      </c>
      <c r="AJ131" s="182"/>
      <c r="AK131" s="182"/>
      <c r="AL131" s="185"/>
      <c r="AM131" s="185"/>
      <c r="AN131" s="182"/>
      <c r="AO131" s="182"/>
      <c r="AP131" s="182"/>
      <c r="AQ131" s="182"/>
      <c r="AR131" s="182"/>
      <c r="AS131" s="182"/>
      <c r="AT131" s="182"/>
      <c r="AU131" s="182"/>
      <c r="AV131" s="53"/>
      <c r="AW131" s="51"/>
      <c r="AX131" s="51"/>
      <c r="AY131" s="51"/>
      <c r="AZ131" s="237"/>
    </row>
    <row r="132" spans="2:52" ht="15" hidden="1" customHeight="1">
      <c r="B132" s="186">
        <v>12</v>
      </c>
      <c r="C132" s="189"/>
      <c r="D132" s="189"/>
      <c r="E132" s="189"/>
      <c r="F132" s="222"/>
      <c r="G132" s="36"/>
      <c r="H132" s="192"/>
      <c r="I132" s="180" t="e">
        <f>'Calificación probabilidad'!E167</f>
        <v>#DIV/0!</v>
      </c>
      <c r="J132" s="183" t="e">
        <f>MID(I132,1,1)</f>
        <v>#DIV/0!</v>
      </c>
      <c r="K132" s="218">
        <f>VALUE(IF(L132="Catastrofico",5,IF(L132="Mayor",4,IF(L132="Moderado",3,IF(L132="Menor",2,IF(L132="Insignificante",1,0))))))</f>
        <v>0</v>
      </c>
      <c r="L132" s="183"/>
      <c r="M132" s="180" t="e">
        <f>VALUE(CONCATENATE(J132,K132))</f>
        <v>#DIV/0!</v>
      </c>
      <c r="N132" s="180" t="e">
        <f>VLOOKUP(M132,Hoja2!$D$25:$E$67,2,0)</f>
        <v>#DIV/0!</v>
      </c>
      <c r="O132" s="34"/>
      <c r="P132" s="34"/>
      <c r="Q132" s="35">
        <f t="shared" si="88"/>
        <v>0</v>
      </c>
      <c r="R132" s="34"/>
      <c r="S132" s="35">
        <f t="shared" si="89"/>
        <v>0</v>
      </c>
      <c r="T132" s="34"/>
      <c r="U132" s="35">
        <f t="shared" si="90"/>
        <v>0</v>
      </c>
      <c r="V132" s="34"/>
      <c r="W132" s="35">
        <f t="shared" si="91"/>
        <v>0</v>
      </c>
      <c r="X132" s="34"/>
      <c r="Y132" s="35">
        <f t="shared" si="92"/>
        <v>0</v>
      </c>
      <c r="Z132" s="61"/>
      <c r="AA132" s="35">
        <f t="shared" si="93"/>
        <v>0</v>
      </c>
      <c r="AB132" s="34"/>
      <c r="AC132" s="35">
        <f t="shared" si="94"/>
        <v>0</v>
      </c>
      <c r="AD132" s="35">
        <f t="shared" si="87"/>
        <v>0</v>
      </c>
      <c r="AE132" s="34"/>
      <c r="AF132" s="35" t="str">
        <f t="shared" si="95"/>
        <v>Débil</v>
      </c>
      <c r="AG132" s="34"/>
      <c r="AH132" s="35">
        <f t="shared" si="96"/>
        <v>0</v>
      </c>
      <c r="AI132" s="35">
        <f t="shared" si="97"/>
        <v>0</v>
      </c>
      <c r="AJ132" s="180">
        <f>AVERAGE(AI132:AI144)</f>
        <v>0</v>
      </c>
      <c r="AK132" s="180" t="str">
        <f>IF(AJ132&lt;50,"Débil",IF(AND(AJ132&gt;=50,AJ132&lt;99),"Moderado",IF(AJ132=100,"Fuerte",)))</f>
        <v>Débil</v>
      </c>
      <c r="AL132" s="183"/>
      <c r="AM132" s="183"/>
      <c r="AN132" s="180" t="e">
        <f>VALUE(IF(AND(AK132="Fuerte",AL132="Directamente"),J132-2,IF(AND(AK132="Fuerte",AL132="No disminuye"),J132,IF(AND(AK132="Moderado",AL132="directamente"),J132-1,IF(AND(AK132="Moderado",AL132="no disminuye"),J132,J132)))))</f>
        <v>#DIV/0!</v>
      </c>
      <c r="AO132" s="180" t="e">
        <f>IF(AN132&lt;1,Hoja2!H146,AN132)</f>
        <v>#DIV/0!</v>
      </c>
      <c r="AP132" s="180" t="e">
        <f>IF(AO132=1,Hoja2!$H$3,IF(AO132=2,Hoja2!$H$4,IF(AO132=3,Hoja2!$H$5,IF(AO132=4,Hoja2!$H$6,IF(AO132=5,Hoja2!$H$7,0)))))</f>
        <v>#DIV/0!</v>
      </c>
      <c r="AQ132" s="180">
        <f>VALUE(IF(AND(AK132="Fuerte",AM132="Directamente"),K132-2,IF(AND(AK132="Fuerte",AM132="indirectamente"),K132-1,IF(AND(AK132="Fuerte",AM132="No disminuye"),K132,IF(AND(AK132="Moderado",AM132="directamente"),K132-1,IF(AND(AK132="Moderado",AM132="indirectamente"),K132,IF(AND(AK132="Moderado",AM132="no disminuye"),K132,K132)))))))</f>
        <v>0</v>
      </c>
      <c r="AR132" s="180">
        <f>IF(AQ132&lt;1,Hoja2!N146,AQ132)</f>
        <v>0</v>
      </c>
      <c r="AS132" s="180">
        <f>IF(AR132=1,Hoja2!$N$3,IF(AR132=2,Hoja2!$N$4,IF(AR132=3,Hoja2!$N$5,IF(AR132=4,Hoja2!$N$6,IF(AR132=5,Hoja2!$N$7,0)))))</f>
        <v>0</v>
      </c>
      <c r="AT132" s="180" t="e">
        <f>VALUE(CONCATENATE(AO132,AR132))</f>
        <v>#DIV/0!</v>
      </c>
      <c r="AU132" s="180" t="e">
        <f>VLOOKUP(AT132,Hoja2!$D$25:$E$49,2,0)</f>
        <v>#DIV/0!</v>
      </c>
      <c r="AV132" s="36"/>
      <c r="AW132" s="34"/>
      <c r="AX132" s="34"/>
      <c r="AY132" s="34"/>
      <c r="AZ132" s="235"/>
    </row>
    <row r="133" spans="2:52" ht="15" hidden="1" customHeight="1">
      <c r="B133" s="187"/>
      <c r="C133" s="190"/>
      <c r="D133" s="190"/>
      <c r="E133" s="190"/>
      <c r="F133" s="223"/>
      <c r="G133" s="17"/>
      <c r="H133" s="193"/>
      <c r="I133" s="181"/>
      <c r="J133" s="184"/>
      <c r="K133" s="219"/>
      <c r="L133" s="184"/>
      <c r="M133" s="181"/>
      <c r="N133" s="181"/>
      <c r="O133" s="16"/>
      <c r="P133" s="16"/>
      <c r="Q133" s="48">
        <f t="shared" si="88"/>
        <v>0</v>
      </c>
      <c r="R133" s="16"/>
      <c r="S133" s="48">
        <f t="shared" si="89"/>
        <v>0</v>
      </c>
      <c r="T133" s="16"/>
      <c r="U133" s="48">
        <f t="shared" si="90"/>
        <v>0</v>
      </c>
      <c r="V133" s="16"/>
      <c r="W133" s="48">
        <f t="shared" si="91"/>
        <v>0</v>
      </c>
      <c r="X133" s="16"/>
      <c r="Y133" s="48">
        <f t="shared" si="92"/>
        <v>0</v>
      </c>
      <c r="Z133" s="19"/>
      <c r="AA133" s="48">
        <f t="shared" si="93"/>
        <v>0</v>
      </c>
      <c r="AB133" s="16"/>
      <c r="AC133" s="48">
        <f t="shared" si="94"/>
        <v>0</v>
      </c>
      <c r="AD133" s="48">
        <f t="shared" si="87"/>
        <v>0</v>
      </c>
      <c r="AE133" s="16"/>
      <c r="AF133" s="48" t="str">
        <f t="shared" si="95"/>
        <v>Débil</v>
      </c>
      <c r="AG133" s="16"/>
      <c r="AH133" s="48">
        <f t="shared" si="96"/>
        <v>0</v>
      </c>
      <c r="AI133" s="48">
        <f t="shared" si="97"/>
        <v>0</v>
      </c>
      <c r="AJ133" s="181"/>
      <c r="AK133" s="181"/>
      <c r="AL133" s="184"/>
      <c r="AM133" s="184"/>
      <c r="AN133" s="181"/>
      <c r="AO133" s="181"/>
      <c r="AP133" s="181"/>
      <c r="AQ133" s="181"/>
      <c r="AR133" s="181"/>
      <c r="AS133" s="181"/>
      <c r="AT133" s="181"/>
      <c r="AU133" s="181"/>
      <c r="AV133" s="17"/>
      <c r="AW133" s="16"/>
      <c r="AX133" s="16"/>
      <c r="AY133" s="16"/>
      <c r="AZ133" s="236"/>
    </row>
    <row r="134" spans="2:52" ht="15" hidden="1" customHeight="1">
      <c r="B134" s="187"/>
      <c r="C134" s="190"/>
      <c r="D134" s="190"/>
      <c r="E134" s="190"/>
      <c r="F134" s="223"/>
      <c r="G134" s="17"/>
      <c r="H134" s="193"/>
      <c r="I134" s="181"/>
      <c r="J134" s="184"/>
      <c r="K134" s="219"/>
      <c r="L134" s="184"/>
      <c r="M134" s="181"/>
      <c r="N134" s="181"/>
      <c r="O134" s="16"/>
      <c r="P134" s="16"/>
      <c r="Q134" s="48">
        <f t="shared" si="88"/>
        <v>0</v>
      </c>
      <c r="R134" s="16"/>
      <c r="S134" s="48">
        <f t="shared" si="89"/>
        <v>0</v>
      </c>
      <c r="T134" s="16"/>
      <c r="U134" s="48">
        <f t="shared" si="90"/>
        <v>0</v>
      </c>
      <c r="V134" s="16"/>
      <c r="W134" s="48">
        <f t="shared" si="91"/>
        <v>0</v>
      </c>
      <c r="X134" s="16"/>
      <c r="Y134" s="48">
        <f t="shared" si="92"/>
        <v>0</v>
      </c>
      <c r="Z134" s="19"/>
      <c r="AA134" s="48">
        <f t="shared" si="93"/>
        <v>0</v>
      </c>
      <c r="AB134" s="16"/>
      <c r="AC134" s="48">
        <f t="shared" si="94"/>
        <v>0</v>
      </c>
      <c r="AD134" s="48">
        <f t="shared" si="87"/>
        <v>0</v>
      </c>
      <c r="AE134" s="16"/>
      <c r="AF134" s="48" t="str">
        <f t="shared" si="95"/>
        <v>Débil</v>
      </c>
      <c r="AG134" s="16"/>
      <c r="AH134" s="48">
        <f t="shared" si="96"/>
        <v>0</v>
      </c>
      <c r="AI134" s="48">
        <f t="shared" si="97"/>
        <v>0</v>
      </c>
      <c r="AJ134" s="181"/>
      <c r="AK134" s="181"/>
      <c r="AL134" s="184"/>
      <c r="AM134" s="184"/>
      <c r="AN134" s="181"/>
      <c r="AO134" s="181"/>
      <c r="AP134" s="181"/>
      <c r="AQ134" s="181"/>
      <c r="AR134" s="181"/>
      <c r="AS134" s="181"/>
      <c r="AT134" s="181"/>
      <c r="AU134" s="181"/>
      <c r="AV134" s="17"/>
      <c r="AW134" s="16"/>
      <c r="AX134" s="16"/>
      <c r="AY134" s="16"/>
      <c r="AZ134" s="236"/>
    </row>
    <row r="135" spans="2:52" ht="15" hidden="1" customHeight="1">
      <c r="B135" s="187"/>
      <c r="C135" s="190"/>
      <c r="D135" s="190"/>
      <c r="E135" s="190"/>
      <c r="F135" s="223"/>
      <c r="G135" s="18"/>
      <c r="H135" s="193"/>
      <c r="I135" s="181"/>
      <c r="J135" s="184"/>
      <c r="K135" s="219"/>
      <c r="L135" s="184"/>
      <c r="M135" s="181"/>
      <c r="N135" s="181"/>
      <c r="O135" s="16"/>
      <c r="P135" s="16"/>
      <c r="Q135" s="48">
        <f t="shared" si="88"/>
        <v>0</v>
      </c>
      <c r="R135" s="16"/>
      <c r="S135" s="48">
        <f t="shared" si="89"/>
        <v>0</v>
      </c>
      <c r="T135" s="16"/>
      <c r="U135" s="48">
        <f t="shared" si="90"/>
        <v>0</v>
      </c>
      <c r="V135" s="16"/>
      <c r="W135" s="48">
        <f t="shared" si="91"/>
        <v>0</v>
      </c>
      <c r="X135" s="16"/>
      <c r="Y135" s="48">
        <f t="shared" si="92"/>
        <v>0</v>
      </c>
      <c r="Z135" s="19"/>
      <c r="AA135" s="48">
        <f t="shared" si="93"/>
        <v>0</v>
      </c>
      <c r="AB135" s="16"/>
      <c r="AC135" s="48">
        <f t="shared" si="94"/>
        <v>0</v>
      </c>
      <c r="AD135" s="48">
        <f t="shared" si="87"/>
        <v>0</v>
      </c>
      <c r="AE135" s="16"/>
      <c r="AF135" s="48" t="str">
        <f t="shared" si="95"/>
        <v>Débil</v>
      </c>
      <c r="AG135" s="16"/>
      <c r="AH135" s="48">
        <f t="shared" si="96"/>
        <v>0</v>
      </c>
      <c r="AI135" s="48">
        <f t="shared" si="97"/>
        <v>0</v>
      </c>
      <c r="AJ135" s="181"/>
      <c r="AK135" s="181"/>
      <c r="AL135" s="184"/>
      <c r="AM135" s="184"/>
      <c r="AN135" s="181"/>
      <c r="AO135" s="181"/>
      <c r="AP135" s="181"/>
      <c r="AQ135" s="181"/>
      <c r="AR135" s="181"/>
      <c r="AS135" s="181"/>
      <c r="AT135" s="181"/>
      <c r="AU135" s="181"/>
      <c r="AV135" s="17"/>
      <c r="AW135" s="16"/>
      <c r="AX135" s="16"/>
      <c r="AY135" s="16"/>
      <c r="AZ135" s="236"/>
    </row>
    <row r="136" spans="2:52" ht="15" hidden="1" customHeight="1">
      <c r="B136" s="187"/>
      <c r="C136" s="190"/>
      <c r="D136" s="190"/>
      <c r="E136" s="190"/>
      <c r="F136" s="223"/>
      <c r="G136" s="18"/>
      <c r="H136" s="193"/>
      <c r="I136" s="181"/>
      <c r="J136" s="184"/>
      <c r="K136" s="219"/>
      <c r="L136" s="184"/>
      <c r="M136" s="181"/>
      <c r="N136" s="181"/>
      <c r="O136" s="16"/>
      <c r="P136" s="16"/>
      <c r="Q136" s="48">
        <f t="shared" si="88"/>
        <v>0</v>
      </c>
      <c r="R136" s="16"/>
      <c r="S136" s="48">
        <f t="shared" si="89"/>
        <v>0</v>
      </c>
      <c r="T136" s="16"/>
      <c r="U136" s="48">
        <f t="shared" si="90"/>
        <v>0</v>
      </c>
      <c r="V136" s="16"/>
      <c r="W136" s="48">
        <f t="shared" si="91"/>
        <v>0</v>
      </c>
      <c r="X136" s="16"/>
      <c r="Y136" s="48">
        <f t="shared" si="92"/>
        <v>0</v>
      </c>
      <c r="Z136" s="19"/>
      <c r="AA136" s="48">
        <f t="shared" si="93"/>
        <v>0</v>
      </c>
      <c r="AB136" s="16"/>
      <c r="AC136" s="48">
        <f t="shared" si="94"/>
        <v>0</v>
      </c>
      <c r="AD136" s="48">
        <f t="shared" si="87"/>
        <v>0</v>
      </c>
      <c r="AE136" s="16"/>
      <c r="AF136" s="48" t="str">
        <f t="shared" si="95"/>
        <v>Débil</v>
      </c>
      <c r="AG136" s="16"/>
      <c r="AH136" s="48">
        <f t="shared" si="96"/>
        <v>0</v>
      </c>
      <c r="AI136" s="48">
        <f t="shared" si="97"/>
        <v>0</v>
      </c>
      <c r="AJ136" s="181"/>
      <c r="AK136" s="181"/>
      <c r="AL136" s="184"/>
      <c r="AM136" s="184"/>
      <c r="AN136" s="181"/>
      <c r="AO136" s="181"/>
      <c r="AP136" s="181"/>
      <c r="AQ136" s="181"/>
      <c r="AR136" s="181"/>
      <c r="AS136" s="181"/>
      <c r="AT136" s="181"/>
      <c r="AU136" s="181"/>
      <c r="AV136" s="17"/>
      <c r="AW136" s="16"/>
      <c r="AX136" s="16"/>
      <c r="AY136" s="16"/>
      <c r="AZ136" s="236"/>
    </row>
    <row r="137" spans="2:52" ht="15" hidden="1" customHeight="1">
      <c r="B137" s="187"/>
      <c r="C137" s="190"/>
      <c r="D137" s="190"/>
      <c r="E137" s="190"/>
      <c r="F137" s="223"/>
      <c r="G137" s="18"/>
      <c r="H137" s="193"/>
      <c r="I137" s="181"/>
      <c r="J137" s="184"/>
      <c r="K137" s="219"/>
      <c r="L137" s="184"/>
      <c r="M137" s="181"/>
      <c r="N137" s="181"/>
      <c r="O137" s="16"/>
      <c r="P137" s="16"/>
      <c r="Q137" s="48">
        <f t="shared" si="88"/>
        <v>0</v>
      </c>
      <c r="R137" s="16"/>
      <c r="S137" s="48">
        <f t="shared" si="89"/>
        <v>0</v>
      </c>
      <c r="T137" s="16"/>
      <c r="U137" s="48">
        <f t="shared" si="90"/>
        <v>0</v>
      </c>
      <c r="V137" s="16"/>
      <c r="W137" s="48">
        <f t="shared" si="91"/>
        <v>0</v>
      </c>
      <c r="X137" s="16"/>
      <c r="Y137" s="48">
        <f t="shared" si="92"/>
        <v>0</v>
      </c>
      <c r="Z137" s="19"/>
      <c r="AA137" s="48">
        <f t="shared" si="93"/>
        <v>0</v>
      </c>
      <c r="AB137" s="16"/>
      <c r="AC137" s="48">
        <f t="shared" si="94"/>
        <v>0</v>
      </c>
      <c r="AD137" s="48">
        <f t="shared" si="87"/>
        <v>0</v>
      </c>
      <c r="AE137" s="16"/>
      <c r="AF137" s="48" t="str">
        <f t="shared" si="95"/>
        <v>Débil</v>
      </c>
      <c r="AG137" s="16"/>
      <c r="AH137" s="48">
        <f t="shared" si="96"/>
        <v>0</v>
      </c>
      <c r="AI137" s="48">
        <f t="shared" si="97"/>
        <v>0</v>
      </c>
      <c r="AJ137" s="181"/>
      <c r="AK137" s="181"/>
      <c r="AL137" s="184"/>
      <c r="AM137" s="184"/>
      <c r="AN137" s="181"/>
      <c r="AO137" s="181"/>
      <c r="AP137" s="181"/>
      <c r="AQ137" s="181"/>
      <c r="AR137" s="181"/>
      <c r="AS137" s="181"/>
      <c r="AT137" s="181"/>
      <c r="AU137" s="181"/>
      <c r="AV137" s="17"/>
      <c r="AW137" s="16"/>
      <c r="AX137" s="16"/>
      <c r="AY137" s="16"/>
      <c r="AZ137" s="236"/>
    </row>
    <row r="138" spans="2:52" ht="15" hidden="1" customHeight="1">
      <c r="B138" s="187"/>
      <c r="C138" s="190"/>
      <c r="D138" s="190"/>
      <c r="E138" s="190"/>
      <c r="F138" s="223"/>
      <c r="G138" s="18"/>
      <c r="H138" s="193"/>
      <c r="I138" s="181"/>
      <c r="J138" s="184"/>
      <c r="K138" s="219"/>
      <c r="L138" s="184"/>
      <c r="M138" s="181"/>
      <c r="N138" s="181"/>
      <c r="O138" s="16"/>
      <c r="P138" s="16"/>
      <c r="Q138" s="48">
        <f t="shared" si="88"/>
        <v>0</v>
      </c>
      <c r="R138" s="16"/>
      <c r="S138" s="48">
        <f t="shared" si="89"/>
        <v>0</v>
      </c>
      <c r="T138" s="16"/>
      <c r="U138" s="48">
        <f t="shared" si="90"/>
        <v>0</v>
      </c>
      <c r="V138" s="16"/>
      <c r="W138" s="48">
        <f t="shared" si="91"/>
        <v>0</v>
      </c>
      <c r="X138" s="16"/>
      <c r="Y138" s="48">
        <f t="shared" si="92"/>
        <v>0</v>
      </c>
      <c r="Z138" s="19"/>
      <c r="AA138" s="48">
        <f t="shared" si="93"/>
        <v>0</v>
      </c>
      <c r="AB138" s="16"/>
      <c r="AC138" s="48">
        <f t="shared" si="94"/>
        <v>0</v>
      </c>
      <c r="AD138" s="48">
        <f t="shared" si="87"/>
        <v>0</v>
      </c>
      <c r="AE138" s="16"/>
      <c r="AF138" s="48" t="str">
        <f t="shared" si="95"/>
        <v>Débil</v>
      </c>
      <c r="AG138" s="16"/>
      <c r="AH138" s="48">
        <f t="shared" si="96"/>
        <v>0</v>
      </c>
      <c r="AI138" s="48">
        <f t="shared" si="97"/>
        <v>0</v>
      </c>
      <c r="AJ138" s="181"/>
      <c r="AK138" s="181"/>
      <c r="AL138" s="184"/>
      <c r="AM138" s="184"/>
      <c r="AN138" s="181"/>
      <c r="AO138" s="181"/>
      <c r="AP138" s="181"/>
      <c r="AQ138" s="181"/>
      <c r="AR138" s="181"/>
      <c r="AS138" s="181"/>
      <c r="AT138" s="181"/>
      <c r="AU138" s="181"/>
      <c r="AV138" s="17"/>
      <c r="AW138" s="16"/>
      <c r="AX138" s="16"/>
      <c r="AY138" s="16"/>
      <c r="AZ138" s="236"/>
    </row>
    <row r="139" spans="2:52" ht="15" hidden="1" customHeight="1">
      <c r="B139" s="187"/>
      <c r="C139" s="190"/>
      <c r="D139" s="190"/>
      <c r="E139" s="190"/>
      <c r="F139" s="223"/>
      <c r="G139" s="18"/>
      <c r="H139" s="193"/>
      <c r="I139" s="181"/>
      <c r="J139" s="184"/>
      <c r="K139" s="219"/>
      <c r="L139" s="184"/>
      <c r="M139" s="181"/>
      <c r="N139" s="181"/>
      <c r="O139" s="16"/>
      <c r="P139" s="16"/>
      <c r="Q139" s="48">
        <f t="shared" si="88"/>
        <v>0</v>
      </c>
      <c r="R139" s="16"/>
      <c r="S139" s="48">
        <f t="shared" si="89"/>
        <v>0</v>
      </c>
      <c r="T139" s="16"/>
      <c r="U139" s="48">
        <f t="shared" si="90"/>
        <v>0</v>
      </c>
      <c r="V139" s="16"/>
      <c r="W139" s="48">
        <f t="shared" si="91"/>
        <v>0</v>
      </c>
      <c r="X139" s="16"/>
      <c r="Y139" s="48">
        <f t="shared" si="92"/>
        <v>0</v>
      </c>
      <c r="Z139" s="19"/>
      <c r="AA139" s="48">
        <f t="shared" si="93"/>
        <v>0</v>
      </c>
      <c r="AB139" s="16"/>
      <c r="AC139" s="48">
        <f t="shared" si="94"/>
        <v>0</v>
      </c>
      <c r="AD139" s="48">
        <f t="shared" si="87"/>
        <v>0</v>
      </c>
      <c r="AE139" s="16"/>
      <c r="AF139" s="48" t="str">
        <f t="shared" si="95"/>
        <v>Débil</v>
      </c>
      <c r="AG139" s="16"/>
      <c r="AH139" s="48">
        <f t="shared" si="96"/>
        <v>0</v>
      </c>
      <c r="AI139" s="48">
        <f t="shared" si="97"/>
        <v>0</v>
      </c>
      <c r="AJ139" s="181"/>
      <c r="AK139" s="181"/>
      <c r="AL139" s="184"/>
      <c r="AM139" s="184"/>
      <c r="AN139" s="181"/>
      <c r="AO139" s="181"/>
      <c r="AP139" s="181"/>
      <c r="AQ139" s="181"/>
      <c r="AR139" s="181"/>
      <c r="AS139" s="181"/>
      <c r="AT139" s="181"/>
      <c r="AU139" s="181"/>
      <c r="AV139" s="17"/>
      <c r="AW139" s="16"/>
      <c r="AX139" s="16"/>
      <c r="AY139" s="16"/>
      <c r="AZ139" s="236"/>
    </row>
    <row r="140" spans="2:52" ht="15" hidden="1" customHeight="1">
      <c r="B140" s="187"/>
      <c r="C140" s="190"/>
      <c r="D140" s="190"/>
      <c r="E140" s="190"/>
      <c r="F140" s="223"/>
      <c r="G140" s="18"/>
      <c r="H140" s="193"/>
      <c r="I140" s="181"/>
      <c r="J140" s="184"/>
      <c r="K140" s="219"/>
      <c r="L140" s="184"/>
      <c r="M140" s="181"/>
      <c r="N140" s="181"/>
      <c r="O140" s="16"/>
      <c r="P140" s="16"/>
      <c r="Q140" s="48">
        <f t="shared" si="88"/>
        <v>0</v>
      </c>
      <c r="R140" s="16"/>
      <c r="S140" s="48">
        <f t="shared" si="89"/>
        <v>0</v>
      </c>
      <c r="T140" s="16"/>
      <c r="U140" s="48">
        <f t="shared" si="90"/>
        <v>0</v>
      </c>
      <c r="V140" s="16"/>
      <c r="W140" s="48">
        <f t="shared" si="91"/>
        <v>0</v>
      </c>
      <c r="X140" s="16"/>
      <c r="Y140" s="48">
        <f t="shared" si="92"/>
        <v>0</v>
      </c>
      <c r="Z140" s="19"/>
      <c r="AA140" s="48">
        <f t="shared" si="93"/>
        <v>0</v>
      </c>
      <c r="AB140" s="16"/>
      <c r="AC140" s="48">
        <f t="shared" si="94"/>
        <v>0</v>
      </c>
      <c r="AD140" s="48">
        <f t="shared" si="87"/>
        <v>0</v>
      </c>
      <c r="AE140" s="16"/>
      <c r="AF140" s="48" t="str">
        <f t="shared" si="95"/>
        <v>Débil</v>
      </c>
      <c r="AG140" s="16"/>
      <c r="AH140" s="48">
        <f t="shared" si="96"/>
        <v>0</v>
      </c>
      <c r="AI140" s="48">
        <f t="shared" si="97"/>
        <v>0</v>
      </c>
      <c r="AJ140" s="181"/>
      <c r="AK140" s="181"/>
      <c r="AL140" s="184"/>
      <c r="AM140" s="184"/>
      <c r="AN140" s="181"/>
      <c r="AO140" s="181"/>
      <c r="AP140" s="181"/>
      <c r="AQ140" s="181"/>
      <c r="AR140" s="181"/>
      <c r="AS140" s="181"/>
      <c r="AT140" s="181"/>
      <c r="AU140" s="181"/>
      <c r="AV140" s="17"/>
      <c r="AW140" s="16"/>
      <c r="AX140" s="16"/>
      <c r="AY140" s="16"/>
      <c r="AZ140" s="236"/>
    </row>
    <row r="141" spans="2:52" ht="15" hidden="1" customHeight="1">
      <c r="B141" s="187"/>
      <c r="C141" s="190"/>
      <c r="D141" s="190"/>
      <c r="E141" s="190"/>
      <c r="F141" s="223"/>
      <c r="G141" s="18"/>
      <c r="H141" s="193"/>
      <c r="I141" s="181"/>
      <c r="J141" s="184"/>
      <c r="K141" s="219"/>
      <c r="L141" s="184"/>
      <c r="M141" s="181"/>
      <c r="N141" s="181"/>
      <c r="O141" s="16"/>
      <c r="P141" s="16"/>
      <c r="Q141" s="48">
        <f t="shared" si="88"/>
        <v>0</v>
      </c>
      <c r="R141" s="16"/>
      <c r="S141" s="48">
        <f t="shared" si="89"/>
        <v>0</v>
      </c>
      <c r="T141" s="16"/>
      <c r="U141" s="48">
        <f t="shared" si="90"/>
        <v>0</v>
      </c>
      <c r="V141" s="16"/>
      <c r="W141" s="48">
        <f t="shared" si="91"/>
        <v>0</v>
      </c>
      <c r="X141" s="16"/>
      <c r="Y141" s="48">
        <f t="shared" si="92"/>
        <v>0</v>
      </c>
      <c r="Z141" s="19"/>
      <c r="AA141" s="48">
        <f t="shared" si="93"/>
        <v>0</v>
      </c>
      <c r="AB141" s="16"/>
      <c r="AC141" s="48">
        <f t="shared" si="94"/>
        <v>0</v>
      </c>
      <c r="AD141" s="48">
        <f t="shared" si="87"/>
        <v>0</v>
      </c>
      <c r="AE141" s="16"/>
      <c r="AF141" s="48" t="str">
        <f t="shared" si="95"/>
        <v>Débil</v>
      </c>
      <c r="AG141" s="16"/>
      <c r="AH141" s="48">
        <f t="shared" si="96"/>
        <v>0</v>
      </c>
      <c r="AI141" s="48">
        <f t="shared" si="97"/>
        <v>0</v>
      </c>
      <c r="AJ141" s="181"/>
      <c r="AK141" s="181"/>
      <c r="AL141" s="184"/>
      <c r="AM141" s="184"/>
      <c r="AN141" s="181"/>
      <c r="AO141" s="181"/>
      <c r="AP141" s="181"/>
      <c r="AQ141" s="181"/>
      <c r="AR141" s="181"/>
      <c r="AS141" s="181"/>
      <c r="AT141" s="181"/>
      <c r="AU141" s="181"/>
      <c r="AV141" s="17"/>
      <c r="AW141" s="16"/>
      <c r="AX141" s="16"/>
      <c r="AY141" s="16"/>
      <c r="AZ141" s="236"/>
    </row>
    <row r="142" spans="2:52" ht="15" hidden="1" customHeight="1">
      <c r="B142" s="187"/>
      <c r="C142" s="190"/>
      <c r="D142" s="190"/>
      <c r="E142" s="190"/>
      <c r="F142" s="223"/>
      <c r="G142" s="18"/>
      <c r="H142" s="138"/>
      <c r="I142" s="181"/>
      <c r="J142" s="184"/>
      <c r="K142" s="219"/>
      <c r="L142" s="184"/>
      <c r="M142" s="181"/>
      <c r="N142" s="181"/>
      <c r="O142" s="16"/>
      <c r="P142" s="16"/>
      <c r="Q142" s="48">
        <f t="shared" si="88"/>
        <v>0</v>
      </c>
      <c r="R142" s="16"/>
      <c r="S142" s="48">
        <f t="shared" si="89"/>
        <v>0</v>
      </c>
      <c r="T142" s="16"/>
      <c r="U142" s="48">
        <f t="shared" si="90"/>
        <v>0</v>
      </c>
      <c r="V142" s="16"/>
      <c r="W142" s="48">
        <f t="shared" si="91"/>
        <v>0</v>
      </c>
      <c r="X142" s="16"/>
      <c r="Y142" s="48">
        <f t="shared" si="92"/>
        <v>0</v>
      </c>
      <c r="Z142" s="19"/>
      <c r="AA142" s="48">
        <f t="shared" si="93"/>
        <v>0</v>
      </c>
      <c r="AB142" s="16"/>
      <c r="AC142" s="48">
        <f t="shared" si="94"/>
        <v>0</v>
      </c>
      <c r="AD142" s="48">
        <f t="shared" si="87"/>
        <v>0</v>
      </c>
      <c r="AE142" s="16"/>
      <c r="AF142" s="48" t="str">
        <f t="shared" si="95"/>
        <v>Débil</v>
      </c>
      <c r="AG142" s="16"/>
      <c r="AH142" s="48">
        <f t="shared" si="96"/>
        <v>0</v>
      </c>
      <c r="AI142" s="48">
        <f t="shared" si="97"/>
        <v>0</v>
      </c>
      <c r="AJ142" s="181"/>
      <c r="AK142" s="181"/>
      <c r="AL142" s="184"/>
      <c r="AM142" s="184"/>
      <c r="AN142" s="181"/>
      <c r="AO142" s="181"/>
      <c r="AP142" s="181"/>
      <c r="AQ142" s="181"/>
      <c r="AR142" s="181"/>
      <c r="AS142" s="181"/>
      <c r="AT142" s="181"/>
      <c r="AU142" s="181"/>
      <c r="AV142" s="19"/>
      <c r="AW142" s="16"/>
      <c r="AX142" s="16"/>
      <c r="AY142" s="16"/>
      <c r="AZ142" s="236"/>
    </row>
    <row r="143" spans="2:52" ht="15" hidden="1" customHeight="1">
      <c r="B143" s="187"/>
      <c r="C143" s="190"/>
      <c r="D143" s="190"/>
      <c r="E143" s="190"/>
      <c r="F143" s="223"/>
      <c r="G143" s="20"/>
      <c r="H143" s="138"/>
      <c r="I143" s="181"/>
      <c r="J143" s="184"/>
      <c r="K143" s="219"/>
      <c r="L143" s="184"/>
      <c r="M143" s="181"/>
      <c r="N143" s="181"/>
      <c r="O143" s="16"/>
      <c r="P143" s="16"/>
      <c r="Q143" s="48">
        <f t="shared" si="88"/>
        <v>0</v>
      </c>
      <c r="R143" s="16"/>
      <c r="S143" s="48">
        <f t="shared" si="89"/>
        <v>0</v>
      </c>
      <c r="T143" s="16"/>
      <c r="U143" s="48">
        <f t="shared" si="90"/>
        <v>0</v>
      </c>
      <c r="V143" s="16"/>
      <c r="W143" s="48">
        <f t="shared" si="91"/>
        <v>0</v>
      </c>
      <c r="X143" s="16"/>
      <c r="Y143" s="48">
        <f t="shared" si="92"/>
        <v>0</v>
      </c>
      <c r="Z143" s="19"/>
      <c r="AA143" s="48">
        <f t="shared" si="93"/>
        <v>0</v>
      </c>
      <c r="AB143" s="16"/>
      <c r="AC143" s="48">
        <f t="shared" si="94"/>
        <v>0</v>
      </c>
      <c r="AD143" s="48">
        <f t="shared" si="87"/>
        <v>0</v>
      </c>
      <c r="AE143" s="16"/>
      <c r="AF143" s="48" t="str">
        <f t="shared" si="95"/>
        <v>Débil</v>
      </c>
      <c r="AG143" s="16"/>
      <c r="AH143" s="48">
        <f t="shared" si="96"/>
        <v>0</v>
      </c>
      <c r="AI143" s="48">
        <f t="shared" si="97"/>
        <v>0</v>
      </c>
      <c r="AJ143" s="181"/>
      <c r="AK143" s="181"/>
      <c r="AL143" s="184"/>
      <c r="AM143" s="184"/>
      <c r="AN143" s="181"/>
      <c r="AO143" s="181"/>
      <c r="AP143" s="181"/>
      <c r="AQ143" s="181"/>
      <c r="AR143" s="181"/>
      <c r="AS143" s="181"/>
      <c r="AT143" s="181"/>
      <c r="AU143" s="181"/>
      <c r="AV143" s="21"/>
      <c r="AW143" s="16"/>
      <c r="AX143" s="16"/>
      <c r="AY143" s="16"/>
      <c r="AZ143" s="236"/>
    </row>
    <row r="144" spans="2:52" ht="15.75" hidden="1" customHeight="1" thickBot="1">
      <c r="B144" s="188"/>
      <c r="C144" s="191"/>
      <c r="D144" s="191"/>
      <c r="E144" s="191"/>
      <c r="F144" s="224"/>
      <c r="G144" s="50"/>
      <c r="H144" s="194"/>
      <c r="I144" s="182"/>
      <c r="J144" s="185"/>
      <c r="K144" s="220"/>
      <c r="L144" s="185"/>
      <c r="M144" s="182"/>
      <c r="N144" s="182"/>
      <c r="O144" s="51"/>
      <c r="P144" s="51"/>
      <c r="Q144" s="52">
        <f t="shared" si="88"/>
        <v>0</v>
      </c>
      <c r="R144" s="51"/>
      <c r="S144" s="52">
        <f t="shared" si="89"/>
        <v>0</v>
      </c>
      <c r="T144" s="51"/>
      <c r="U144" s="52">
        <f t="shared" si="90"/>
        <v>0</v>
      </c>
      <c r="V144" s="51"/>
      <c r="W144" s="52">
        <f t="shared" si="91"/>
        <v>0</v>
      </c>
      <c r="X144" s="51"/>
      <c r="Y144" s="52">
        <f t="shared" si="92"/>
        <v>0</v>
      </c>
      <c r="Z144" s="62"/>
      <c r="AA144" s="52">
        <f t="shared" si="93"/>
        <v>0</v>
      </c>
      <c r="AB144" s="51"/>
      <c r="AC144" s="52">
        <f t="shared" si="94"/>
        <v>0</v>
      </c>
      <c r="AD144" s="52">
        <f t="shared" si="87"/>
        <v>0</v>
      </c>
      <c r="AE144" s="51"/>
      <c r="AF144" s="52" t="str">
        <f t="shared" si="95"/>
        <v>Débil</v>
      </c>
      <c r="AG144" s="51"/>
      <c r="AH144" s="52">
        <f t="shared" si="96"/>
        <v>0</v>
      </c>
      <c r="AI144" s="52">
        <f t="shared" si="97"/>
        <v>0</v>
      </c>
      <c r="AJ144" s="182"/>
      <c r="AK144" s="182"/>
      <c r="AL144" s="185"/>
      <c r="AM144" s="185"/>
      <c r="AN144" s="182"/>
      <c r="AO144" s="182"/>
      <c r="AP144" s="182"/>
      <c r="AQ144" s="182"/>
      <c r="AR144" s="182"/>
      <c r="AS144" s="182"/>
      <c r="AT144" s="182"/>
      <c r="AU144" s="182"/>
      <c r="AV144" s="53"/>
      <c r="AW144" s="51"/>
      <c r="AX144" s="51"/>
      <c r="AY144" s="51"/>
      <c r="AZ144" s="237"/>
    </row>
    <row r="145" spans="2:52" ht="15" hidden="1" customHeight="1">
      <c r="B145" s="186">
        <v>13</v>
      </c>
      <c r="C145" s="189"/>
      <c r="D145" s="189"/>
      <c r="E145" s="189"/>
      <c r="F145" s="222"/>
      <c r="G145" s="36"/>
      <c r="H145" s="192"/>
      <c r="I145" s="180" t="e">
        <f>'Calificación probabilidad'!E181</f>
        <v>#DIV/0!</v>
      </c>
      <c r="J145" s="183" t="e">
        <f>MID(I145,1,1)</f>
        <v>#DIV/0!</v>
      </c>
      <c r="K145" s="218">
        <f>VALUE(IF(L145="Catastrofico",5,IF(L145="Mayor",4,IF(L145="Moderado",3,IF(L145="Menor",2,IF(L145="Insignificante",1,0))))))</f>
        <v>0</v>
      </c>
      <c r="L145" s="183"/>
      <c r="M145" s="180" t="e">
        <f>VALUE(CONCATENATE(J145,K145))</f>
        <v>#DIV/0!</v>
      </c>
      <c r="N145" s="180" t="e">
        <f>VLOOKUP(M145,Hoja2!$D$25:$E$67,2,0)</f>
        <v>#DIV/0!</v>
      </c>
      <c r="O145" s="34"/>
      <c r="P145" s="34"/>
      <c r="Q145" s="35">
        <f t="shared" si="88"/>
        <v>0</v>
      </c>
      <c r="R145" s="34"/>
      <c r="S145" s="35">
        <f t="shared" si="89"/>
        <v>0</v>
      </c>
      <c r="T145" s="34"/>
      <c r="U145" s="35">
        <f t="shared" si="90"/>
        <v>0</v>
      </c>
      <c r="V145" s="34"/>
      <c r="W145" s="35">
        <f t="shared" si="91"/>
        <v>0</v>
      </c>
      <c r="X145" s="34"/>
      <c r="Y145" s="35">
        <f t="shared" si="92"/>
        <v>0</v>
      </c>
      <c r="Z145" s="61"/>
      <c r="AA145" s="35">
        <f t="shared" si="93"/>
        <v>0</v>
      </c>
      <c r="AB145" s="34"/>
      <c r="AC145" s="35">
        <f t="shared" si="94"/>
        <v>0</v>
      </c>
      <c r="AD145" s="35">
        <f t="shared" si="87"/>
        <v>0</v>
      </c>
      <c r="AE145" s="34"/>
      <c r="AF145" s="35" t="str">
        <f t="shared" si="95"/>
        <v>Débil</v>
      </c>
      <c r="AG145" s="34"/>
      <c r="AH145" s="35">
        <f t="shared" si="96"/>
        <v>0</v>
      </c>
      <c r="AI145" s="35">
        <f t="shared" si="97"/>
        <v>0</v>
      </c>
      <c r="AJ145" s="180">
        <f>AVERAGE(AI145:AI157)</f>
        <v>0</v>
      </c>
      <c r="AK145" s="180" t="str">
        <f>IF(AJ145&lt;50,"Débil",IF(AND(AJ145&gt;=50,AJ145&lt;99),"Moderado",IF(AJ145=100,"Fuerte",)))</f>
        <v>Débil</v>
      </c>
      <c r="AL145" s="183"/>
      <c r="AM145" s="183"/>
      <c r="AN145" s="180" t="e">
        <f>VALUE(IF(AND(AK145="Fuerte",AL145="Directamente"),J145-2,IF(AND(AK145="Fuerte",AL145="No disminuye"),J145,IF(AND(AK145="Moderado",AL145="directamente"),J145-1,IF(AND(AK145="Moderado",AL145="no disminuye"),J145,J145)))))</f>
        <v>#DIV/0!</v>
      </c>
      <c r="AO145" s="180" t="e">
        <f>IF(AN145&lt;1,Hoja2!H159,AN145)</f>
        <v>#DIV/0!</v>
      </c>
      <c r="AP145" s="180" t="e">
        <f>IF(AO145=1,Hoja2!$H$3,IF(AO145=2,Hoja2!$H$4,IF(AO145=3,Hoja2!$H$5,IF(AO145=4,Hoja2!$H$6,IF(AO145=5,Hoja2!$H$7,0)))))</f>
        <v>#DIV/0!</v>
      </c>
      <c r="AQ145" s="180">
        <f>VALUE(IF(AND(AK145="Fuerte",AM145="Directamente"),K145-2,IF(AND(AK145="Fuerte",AM145="indirectamente"),K145-1,IF(AND(AK145="Fuerte",AM145="No disminuye"),K145,IF(AND(AK145="Moderado",AM145="directamente"),K145-1,IF(AND(AK145="Moderado",AM145="indirectamente"),K145,IF(AND(AK145="Moderado",AM145="no disminuye"),K145,K145)))))))</f>
        <v>0</v>
      </c>
      <c r="AR145" s="180">
        <f>IF(AQ145&lt;1,Hoja2!N159,AQ145)</f>
        <v>0</v>
      </c>
      <c r="AS145" s="180">
        <f>IF(AR145=1,Hoja2!$N$3,IF(AR145=2,Hoja2!$N$4,IF(AR145=3,Hoja2!$N$5,IF(AR145=4,Hoja2!$N$6,IF(AR145=5,Hoja2!$N$7,0)))))</f>
        <v>0</v>
      </c>
      <c r="AT145" s="180" t="e">
        <f>VALUE(CONCATENATE(AO145,AR145))</f>
        <v>#DIV/0!</v>
      </c>
      <c r="AU145" s="180" t="e">
        <f>VLOOKUP(AT145,Hoja2!$D$25:$E$49,2,0)</f>
        <v>#DIV/0!</v>
      </c>
      <c r="AV145" s="36"/>
      <c r="AW145" s="34"/>
      <c r="AX145" s="34"/>
      <c r="AY145" s="34"/>
      <c r="AZ145" s="235"/>
    </row>
    <row r="146" spans="2:52" ht="15" hidden="1" customHeight="1">
      <c r="B146" s="187"/>
      <c r="C146" s="190"/>
      <c r="D146" s="190"/>
      <c r="E146" s="190"/>
      <c r="F146" s="223"/>
      <c r="G146" s="17"/>
      <c r="H146" s="193"/>
      <c r="I146" s="181"/>
      <c r="J146" s="184"/>
      <c r="K146" s="219"/>
      <c r="L146" s="184"/>
      <c r="M146" s="181"/>
      <c r="N146" s="181"/>
      <c r="O146" s="16"/>
      <c r="P146" s="16"/>
      <c r="Q146" s="48">
        <f t="shared" si="88"/>
        <v>0</v>
      </c>
      <c r="R146" s="16"/>
      <c r="S146" s="48">
        <f t="shared" si="89"/>
        <v>0</v>
      </c>
      <c r="T146" s="16"/>
      <c r="U146" s="48">
        <f t="shared" si="90"/>
        <v>0</v>
      </c>
      <c r="V146" s="16"/>
      <c r="W146" s="48">
        <f t="shared" si="91"/>
        <v>0</v>
      </c>
      <c r="X146" s="16"/>
      <c r="Y146" s="48">
        <f t="shared" si="92"/>
        <v>0</v>
      </c>
      <c r="Z146" s="19"/>
      <c r="AA146" s="48">
        <f t="shared" si="93"/>
        <v>0</v>
      </c>
      <c r="AB146" s="16"/>
      <c r="AC146" s="48">
        <f t="shared" si="94"/>
        <v>0</v>
      </c>
      <c r="AD146" s="48">
        <f t="shared" si="87"/>
        <v>0</v>
      </c>
      <c r="AE146" s="16"/>
      <c r="AF146" s="48" t="str">
        <f t="shared" si="95"/>
        <v>Débil</v>
      </c>
      <c r="AG146" s="16"/>
      <c r="AH146" s="48">
        <f t="shared" si="96"/>
        <v>0</v>
      </c>
      <c r="AI146" s="48">
        <f t="shared" si="97"/>
        <v>0</v>
      </c>
      <c r="AJ146" s="181"/>
      <c r="AK146" s="181"/>
      <c r="AL146" s="184"/>
      <c r="AM146" s="184"/>
      <c r="AN146" s="181"/>
      <c r="AO146" s="181"/>
      <c r="AP146" s="181"/>
      <c r="AQ146" s="181"/>
      <c r="AR146" s="181"/>
      <c r="AS146" s="181"/>
      <c r="AT146" s="181"/>
      <c r="AU146" s="181"/>
      <c r="AV146" s="17"/>
      <c r="AW146" s="16"/>
      <c r="AX146" s="16"/>
      <c r="AY146" s="16"/>
      <c r="AZ146" s="236"/>
    </row>
    <row r="147" spans="2:52" ht="15" hidden="1" customHeight="1">
      <c r="B147" s="187"/>
      <c r="C147" s="190"/>
      <c r="D147" s="190"/>
      <c r="E147" s="190"/>
      <c r="F147" s="223"/>
      <c r="G147" s="17"/>
      <c r="H147" s="193"/>
      <c r="I147" s="181"/>
      <c r="J147" s="184"/>
      <c r="K147" s="219"/>
      <c r="L147" s="184"/>
      <c r="M147" s="181"/>
      <c r="N147" s="181"/>
      <c r="O147" s="16"/>
      <c r="P147" s="16"/>
      <c r="Q147" s="48">
        <f t="shared" si="88"/>
        <v>0</v>
      </c>
      <c r="R147" s="16"/>
      <c r="S147" s="48">
        <f t="shared" si="89"/>
        <v>0</v>
      </c>
      <c r="T147" s="16"/>
      <c r="U147" s="48">
        <f t="shared" si="90"/>
        <v>0</v>
      </c>
      <c r="V147" s="16"/>
      <c r="W147" s="48">
        <f t="shared" si="91"/>
        <v>0</v>
      </c>
      <c r="X147" s="16"/>
      <c r="Y147" s="48">
        <f t="shared" si="92"/>
        <v>0</v>
      </c>
      <c r="Z147" s="19"/>
      <c r="AA147" s="48">
        <f t="shared" si="93"/>
        <v>0</v>
      </c>
      <c r="AB147" s="16"/>
      <c r="AC147" s="48">
        <f t="shared" si="94"/>
        <v>0</v>
      </c>
      <c r="AD147" s="48">
        <f t="shared" si="87"/>
        <v>0</v>
      </c>
      <c r="AE147" s="16"/>
      <c r="AF147" s="48" t="str">
        <f t="shared" si="95"/>
        <v>Débil</v>
      </c>
      <c r="AG147" s="16"/>
      <c r="AH147" s="48">
        <f t="shared" si="96"/>
        <v>0</v>
      </c>
      <c r="AI147" s="48">
        <f t="shared" si="97"/>
        <v>0</v>
      </c>
      <c r="AJ147" s="181"/>
      <c r="AK147" s="181"/>
      <c r="AL147" s="184"/>
      <c r="AM147" s="184"/>
      <c r="AN147" s="181"/>
      <c r="AO147" s="181"/>
      <c r="AP147" s="181"/>
      <c r="AQ147" s="181"/>
      <c r="AR147" s="181"/>
      <c r="AS147" s="181"/>
      <c r="AT147" s="181"/>
      <c r="AU147" s="181"/>
      <c r="AV147" s="17"/>
      <c r="AW147" s="16"/>
      <c r="AX147" s="16"/>
      <c r="AY147" s="16"/>
      <c r="AZ147" s="236"/>
    </row>
    <row r="148" spans="2:52" ht="15" hidden="1" customHeight="1">
      <c r="B148" s="187"/>
      <c r="C148" s="190"/>
      <c r="D148" s="190"/>
      <c r="E148" s="190"/>
      <c r="F148" s="223"/>
      <c r="G148" s="17"/>
      <c r="H148" s="193"/>
      <c r="I148" s="181"/>
      <c r="J148" s="184"/>
      <c r="K148" s="219"/>
      <c r="L148" s="184"/>
      <c r="M148" s="181"/>
      <c r="N148" s="181"/>
      <c r="O148" s="16"/>
      <c r="P148" s="16"/>
      <c r="Q148" s="48">
        <f t="shared" si="88"/>
        <v>0</v>
      </c>
      <c r="R148" s="16"/>
      <c r="S148" s="48">
        <f t="shared" si="89"/>
        <v>0</v>
      </c>
      <c r="T148" s="16"/>
      <c r="U148" s="48">
        <f t="shared" si="90"/>
        <v>0</v>
      </c>
      <c r="V148" s="16"/>
      <c r="W148" s="48">
        <f t="shared" si="91"/>
        <v>0</v>
      </c>
      <c r="X148" s="16"/>
      <c r="Y148" s="48">
        <f t="shared" si="92"/>
        <v>0</v>
      </c>
      <c r="Z148" s="19"/>
      <c r="AA148" s="48">
        <f t="shared" si="93"/>
        <v>0</v>
      </c>
      <c r="AB148" s="16"/>
      <c r="AC148" s="48">
        <f t="shared" si="94"/>
        <v>0</v>
      </c>
      <c r="AD148" s="48">
        <f t="shared" si="87"/>
        <v>0</v>
      </c>
      <c r="AE148" s="16"/>
      <c r="AF148" s="48" t="str">
        <f t="shared" si="95"/>
        <v>Débil</v>
      </c>
      <c r="AG148" s="16"/>
      <c r="AH148" s="48">
        <f t="shared" si="96"/>
        <v>0</v>
      </c>
      <c r="AI148" s="48">
        <f t="shared" si="97"/>
        <v>0</v>
      </c>
      <c r="AJ148" s="181"/>
      <c r="AK148" s="181"/>
      <c r="AL148" s="184"/>
      <c r="AM148" s="184"/>
      <c r="AN148" s="181"/>
      <c r="AO148" s="181"/>
      <c r="AP148" s="181"/>
      <c r="AQ148" s="181"/>
      <c r="AR148" s="181"/>
      <c r="AS148" s="181"/>
      <c r="AT148" s="181"/>
      <c r="AU148" s="181"/>
      <c r="AV148" s="17"/>
      <c r="AW148" s="16"/>
      <c r="AX148" s="16"/>
      <c r="AY148" s="16"/>
      <c r="AZ148" s="236"/>
    </row>
    <row r="149" spans="2:52" ht="15" hidden="1" customHeight="1">
      <c r="B149" s="187"/>
      <c r="C149" s="190"/>
      <c r="D149" s="190"/>
      <c r="E149" s="190"/>
      <c r="F149" s="223"/>
      <c r="G149" s="18"/>
      <c r="H149" s="193"/>
      <c r="I149" s="181"/>
      <c r="J149" s="184"/>
      <c r="K149" s="219"/>
      <c r="L149" s="184"/>
      <c r="M149" s="181"/>
      <c r="N149" s="181"/>
      <c r="O149" s="16"/>
      <c r="P149" s="16"/>
      <c r="Q149" s="48">
        <f t="shared" si="88"/>
        <v>0</v>
      </c>
      <c r="R149" s="16"/>
      <c r="S149" s="48">
        <f t="shared" si="89"/>
        <v>0</v>
      </c>
      <c r="T149" s="16"/>
      <c r="U149" s="48">
        <f t="shared" si="90"/>
        <v>0</v>
      </c>
      <c r="V149" s="16"/>
      <c r="W149" s="48">
        <f t="shared" si="91"/>
        <v>0</v>
      </c>
      <c r="X149" s="16"/>
      <c r="Y149" s="48">
        <f t="shared" si="92"/>
        <v>0</v>
      </c>
      <c r="Z149" s="19"/>
      <c r="AA149" s="48">
        <f t="shared" si="93"/>
        <v>0</v>
      </c>
      <c r="AB149" s="16"/>
      <c r="AC149" s="48">
        <f t="shared" si="94"/>
        <v>0</v>
      </c>
      <c r="AD149" s="48">
        <f t="shared" si="87"/>
        <v>0</v>
      </c>
      <c r="AE149" s="16"/>
      <c r="AF149" s="48" t="str">
        <f t="shared" si="95"/>
        <v>Débil</v>
      </c>
      <c r="AG149" s="16"/>
      <c r="AH149" s="48">
        <f t="shared" si="96"/>
        <v>0</v>
      </c>
      <c r="AI149" s="48">
        <f t="shared" si="97"/>
        <v>0</v>
      </c>
      <c r="AJ149" s="181"/>
      <c r="AK149" s="181"/>
      <c r="AL149" s="184"/>
      <c r="AM149" s="184"/>
      <c r="AN149" s="181"/>
      <c r="AO149" s="181"/>
      <c r="AP149" s="181"/>
      <c r="AQ149" s="181"/>
      <c r="AR149" s="181"/>
      <c r="AS149" s="181"/>
      <c r="AT149" s="181"/>
      <c r="AU149" s="181"/>
      <c r="AV149" s="17"/>
      <c r="AW149" s="16"/>
      <c r="AX149" s="16"/>
      <c r="AY149" s="16"/>
      <c r="AZ149" s="236"/>
    </row>
    <row r="150" spans="2:52" ht="15" hidden="1" customHeight="1">
      <c r="B150" s="187"/>
      <c r="C150" s="190"/>
      <c r="D150" s="190"/>
      <c r="E150" s="190"/>
      <c r="F150" s="223"/>
      <c r="G150" s="18"/>
      <c r="H150" s="193"/>
      <c r="I150" s="181"/>
      <c r="J150" s="184"/>
      <c r="K150" s="219"/>
      <c r="L150" s="184"/>
      <c r="M150" s="181"/>
      <c r="N150" s="181"/>
      <c r="O150" s="16"/>
      <c r="P150" s="16"/>
      <c r="Q150" s="48">
        <f t="shared" si="88"/>
        <v>0</v>
      </c>
      <c r="R150" s="16"/>
      <c r="S150" s="48">
        <f t="shared" si="89"/>
        <v>0</v>
      </c>
      <c r="T150" s="16"/>
      <c r="U150" s="48">
        <f t="shared" si="90"/>
        <v>0</v>
      </c>
      <c r="V150" s="16"/>
      <c r="W150" s="48">
        <f t="shared" si="91"/>
        <v>0</v>
      </c>
      <c r="X150" s="16"/>
      <c r="Y150" s="48">
        <f t="shared" si="92"/>
        <v>0</v>
      </c>
      <c r="Z150" s="19"/>
      <c r="AA150" s="48">
        <f t="shared" si="93"/>
        <v>0</v>
      </c>
      <c r="AB150" s="16"/>
      <c r="AC150" s="48">
        <f t="shared" si="94"/>
        <v>0</v>
      </c>
      <c r="AD150" s="48">
        <f t="shared" si="87"/>
        <v>0</v>
      </c>
      <c r="AE150" s="16"/>
      <c r="AF150" s="48" t="str">
        <f t="shared" si="95"/>
        <v>Débil</v>
      </c>
      <c r="AG150" s="16"/>
      <c r="AH150" s="48">
        <f t="shared" si="96"/>
        <v>0</v>
      </c>
      <c r="AI150" s="48">
        <f t="shared" si="97"/>
        <v>0</v>
      </c>
      <c r="AJ150" s="181"/>
      <c r="AK150" s="181"/>
      <c r="AL150" s="184"/>
      <c r="AM150" s="184"/>
      <c r="AN150" s="181"/>
      <c r="AO150" s="181"/>
      <c r="AP150" s="181"/>
      <c r="AQ150" s="181"/>
      <c r="AR150" s="181"/>
      <c r="AS150" s="181"/>
      <c r="AT150" s="181"/>
      <c r="AU150" s="181"/>
      <c r="AV150" s="17"/>
      <c r="AW150" s="16"/>
      <c r="AX150" s="16"/>
      <c r="AY150" s="16"/>
      <c r="AZ150" s="236"/>
    </row>
    <row r="151" spans="2:52" ht="15" hidden="1" customHeight="1">
      <c r="B151" s="187"/>
      <c r="C151" s="190"/>
      <c r="D151" s="190"/>
      <c r="E151" s="190"/>
      <c r="F151" s="223"/>
      <c r="G151" s="18"/>
      <c r="H151" s="193"/>
      <c r="I151" s="181"/>
      <c r="J151" s="184"/>
      <c r="K151" s="219"/>
      <c r="L151" s="184"/>
      <c r="M151" s="181"/>
      <c r="N151" s="181"/>
      <c r="O151" s="16"/>
      <c r="P151" s="16"/>
      <c r="Q151" s="48">
        <f t="shared" si="88"/>
        <v>0</v>
      </c>
      <c r="R151" s="16"/>
      <c r="S151" s="48">
        <f t="shared" si="89"/>
        <v>0</v>
      </c>
      <c r="T151" s="16"/>
      <c r="U151" s="48">
        <f t="shared" si="90"/>
        <v>0</v>
      </c>
      <c r="V151" s="16"/>
      <c r="W151" s="48">
        <f t="shared" si="91"/>
        <v>0</v>
      </c>
      <c r="X151" s="16"/>
      <c r="Y151" s="48">
        <f t="shared" si="92"/>
        <v>0</v>
      </c>
      <c r="Z151" s="19"/>
      <c r="AA151" s="48">
        <f t="shared" si="93"/>
        <v>0</v>
      </c>
      <c r="AB151" s="16"/>
      <c r="AC151" s="48">
        <f t="shared" si="94"/>
        <v>0</v>
      </c>
      <c r="AD151" s="48">
        <f t="shared" si="87"/>
        <v>0</v>
      </c>
      <c r="AE151" s="16"/>
      <c r="AF151" s="48" t="str">
        <f t="shared" si="95"/>
        <v>Débil</v>
      </c>
      <c r="AG151" s="16"/>
      <c r="AH151" s="48">
        <f t="shared" si="96"/>
        <v>0</v>
      </c>
      <c r="AI151" s="48">
        <f t="shared" si="97"/>
        <v>0</v>
      </c>
      <c r="AJ151" s="181"/>
      <c r="AK151" s="181"/>
      <c r="AL151" s="184"/>
      <c r="AM151" s="184"/>
      <c r="AN151" s="181"/>
      <c r="AO151" s="181"/>
      <c r="AP151" s="181"/>
      <c r="AQ151" s="181"/>
      <c r="AR151" s="181"/>
      <c r="AS151" s="181"/>
      <c r="AT151" s="181"/>
      <c r="AU151" s="181"/>
      <c r="AV151" s="17"/>
      <c r="AW151" s="16"/>
      <c r="AX151" s="16"/>
      <c r="AY151" s="16"/>
      <c r="AZ151" s="236"/>
    </row>
    <row r="152" spans="2:52" ht="15" hidden="1" customHeight="1">
      <c r="B152" s="187"/>
      <c r="C152" s="190"/>
      <c r="D152" s="190"/>
      <c r="E152" s="190"/>
      <c r="F152" s="223"/>
      <c r="G152" s="18"/>
      <c r="H152" s="193"/>
      <c r="I152" s="181"/>
      <c r="J152" s="184"/>
      <c r="K152" s="219"/>
      <c r="L152" s="184"/>
      <c r="M152" s="181"/>
      <c r="N152" s="181"/>
      <c r="O152" s="16"/>
      <c r="P152" s="16"/>
      <c r="Q152" s="48">
        <f t="shared" si="88"/>
        <v>0</v>
      </c>
      <c r="R152" s="16"/>
      <c r="S152" s="48">
        <f t="shared" si="89"/>
        <v>0</v>
      </c>
      <c r="T152" s="16"/>
      <c r="U152" s="48">
        <f t="shared" si="90"/>
        <v>0</v>
      </c>
      <c r="V152" s="16"/>
      <c r="W152" s="48">
        <f t="shared" si="91"/>
        <v>0</v>
      </c>
      <c r="X152" s="16"/>
      <c r="Y152" s="48">
        <f t="shared" si="92"/>
        <v>0</v>
      </c>
      <c r="Z152" s="19"/>
      <c r="AA152" s="48">
        <f t="shared" si="93"/>
        <v>0</v>
      </c>
      <c r="AB152" s="16"/>
      <c r="AC152" s="48">
        <f t="shared" si="94"/>
        <v>0</v>
      </c>
      <c r="AD152" s="48">
        <f t="shared" si="87"/>
        <v>0</v>
      </c>
      <c r="AE152" s="16"/>
      <c r="AF152" s="48" t="str">
        <f t="shared" si="95"/>
        <v>Débil</v>
      </c>
      <c r="AG152" s="16"/>
      <c r="AH152" s="48">
        <f t="shared" si="96"/>
        <v>0</v>
      </c>
      <c r="AI152" s="48">
        <f t="shared" si="97"/>
        <v>0</v>
      </c>
      <c r="AJ152" s="181"/>
      <c r="AK152" s="181"/>
      <c r="AL152" s="184"/>
      <c r="AM152" s="184"/>
      <c r="AN152" s="181"/>
      <c r="AO152" s="181"/>
      <c r="AP152" s="181"/>
      <c r="AQ152" s="181"/>
      <c r="AR152" s="181"/>
      <c r="AS152" s="181"/>
      <c r="AT152" s="181"/>
      <c r="AU152" s="181"/>
      <c r="AV152" s="17"/>
      <c r="AW152" s="16"/>
      <c r="AX152" s="16"/>
      <c r="AY152" s="16"/>
      <c r="AZ152" s="236"/>
    </row>
    <row r="153" spans="2:52" ht="15" hidden="1" customHeight="1">
      <c r="B153" s="187"/>
      <c r="C153" s="190"/>
      <c r="D153" s="190"/>
      <c r="E153" s="190"/>
      <c r="F153" s="223"/>
      <c r="G153" s="18"/>
      <c r="H153" s="193"/>
      <c r="I153" s="181"/>
      <c r="J153" s="184"/>
      <c r="K153" s="219"/>
      <c r="L153" s="184"/>
      <c r="M153" s="181"/>
      <c r="N153" s="181"/>
      <c r="O153" s="16"/>
      <c r="P153" s="16"/>
      <c r="Q153" s="48">
        <f t="shared" si="88"/>
        <v>0</v>
      </c>
      <c r="R153" s="16"/>
      <c r="S153" s="48">
        <f t="shared" si="89"/>
        <v>0</v>
      </c>
      <c r="T153" s="16"/>
      <c r="U153" s="48">
        <f t="shared" si="90"/>
        <v>0</v>
      </c>
      <c r="V153" s="16"/>
      <c r="W153" s="48">
        <f t="shared" si="91"/>
        <v>0</v>
      </c>
      <c r="X153" s="16"/>
      <c r="Y153" s="48">
        <f t="shared" si="92"/>
        <v>0</v>
      </c>
      <c r="Z153" s="19"/>
      <c r="AA153" s="48">
        <f t="shared" si="93"/>
        <v>0</v>
      </c>
      <c r="AB153" s="16"/>
      <c r="AC153" s="48">
        <f t="shared" si="94"/>
        <v>0</v>
      </c>
      <c r="AD153" s="48">
        <f t="shared" si="87"/>
        <v>0</v>
      </c>
      <c r="AE153" s="16"/>
      <c r="AF153" s="48" t="str">
        <f t="shared" si="95"/>
        <v>Débil</v>
      </c>
      <c r="AG153" s="16"/>
      <c r="AH153" s="48">
        <f t="shared" si="96"/>
        <v>0</v>
      </c>
      <c r="AI153" s="48">
        <f t="shared" si="97"/>
        <v>0</v>
      </c>
      <c r="AJ153" s="181"/>
      <c r="AK153" s="181"/>
      <c r="AL153" s="184"/>
      <c r="AM153" s="184"/>
      <c r="AN153" s="181"/>
      <c r="AO153" s="181"/>
      <c r="AP153" s="181"/>
      <c r="AQ153" s="181"/>
      <c r="AR153" s="181"/>
      <c r="AS153" s="181"/>
      <c r="AT153" s="181"/>
      <c r="AU153" s="181"/>
      <c r="AV153" s="17"/>
      <c r="AW153" s="16"/>
      <c r="AX153" s="16"/>
      <c r="AY153" s="16"/>
      <c r="AZ153" s="236"/>
    </row>
    <row r="154" spans="2:52" ht="15" hidden="1" customHeight="1">
      <c r="B154" s="187"/>
      <c r="C154" s="190"/>
      <c r="D154" s="190"/>
      <c r="E154" s="190"/>
      <c r="F154" s="223"/>
      <c r="G154" s="18"/>
      <c r="H154" s="193"/>
      <c r="I154" s="181"/>
      <c r="J154" s="184"/>
      <c r="K154" s="219"/>
      <c r="L154" s="184"/>
      <c r="M154" s="181"/>
      <c r="N154" s="181"/>
      <c r="O154" s="16"/>
      <c r="P154" s="16"/>
      <c r="Q154" s="48">
        <f t="shared" si="88"/>
        <v>0</v>
      </c>
      <c r="R154" s="16"/>
      <c r="S154" s="48">
        <f t="shared" si="89"/>
        <v>0</v>
      </c>
      <c r="T154" s="16"/>
      <c r="U154" s="48">
        <f t="shared" si="90"/>
        <v>0</v>
      </c>
      <c r="V154" s="16"/>
      <c r="W154" s="48">
        <f t="shared" si="91"/>
        <v>0</v>
      </c>
      <c r="X154" s="16"/>
      <c r="Y154" s="48">
        <f t="shared" si="92"/>
        <v>0</v>
      </c>
      <c r="Z154" s="19"/>
      <c r="AA154" s="48">
        <f t="shared" si="93"/>
        <v>0</v>
      </c>
      <c r="AB154" s="16"/>
      <c r="AC154" s="48">
        <f t="shared" si="94"/>
        <v>0</v>
      </c>
      <c r="AD154" s="48">
        <f t="shared" si="87"/>
        <v>0</v>
      </c>
      <c r="AE154" s="16"/>
      <c r="AF154" s="48" t="str">
        <f t="shared" si="95"/>
        <v>Débil</v>
      </c>
      <c r="AG154" s="16"/>
      <c r="AH154" s="48">
        <f t="shared" si="96"/>
        <v>0</v>
      </c>
      <c r="AI154" s="48">
        <f t="shared" si="97"/>
        <v>0</v>
      </c>
      <c r="AJ154" s="181"/>
      <c r="AK154" s="181"/>
      <c r="AL154" s="184"/>
      <c r="AM154" s="184"/>
      <c r="AN154" s="181"/>
      <c r="AO154" s="181"/>
      <c r="AP154" s="181"/>
      <c r="AQ154" s="181"/>
      <c r="AR154" s="181"/>
      <c r="AS154" s="181"/>
      <c r="AT154" s="181"/>
      <c r="AU154" s="181"/>
      <c r="AV154" s="17"/>
      <c r="AW154" s="16"/>
      <c r="AX154" s="16"/>
      <c r="AY154" s="16"/>
      <c r="AZ154" s="236"/>
    </row>
    <row r="155" spans="2:52" ht="15" hidden="1" customHeight="1">
      <c r="B155" s="187"/>
      <c r="C155" s="190"/>
      <c r="D155" s="190"/>
      <c r="E155" s="190"/>
      <c r="F155" s="223"/>
      <c r="G155" s="18"/>
      <c r="H155" s="138"/>
      <c r="I155" s="181"/>
      <c r="J155" s="184"/>
      <c r="K155" s="219"/>
      <c r="L155" s="184"/>
      <c r="M155" s="181"/>
      <c r="N155" s="181"/>
      <c r="O155" s="16"/>
      <c r="P155" s="16"/>
      <c r="Q155" s="48">
        <f t="shared" si="88"/>
        <v>0</v>
      </c>
      <c r="R155" s="16"/>
      <c r="S155" s="48">
        <f t="shared" si="89"/>
        <v>0</v>
      </c>
      <c r="T155" s="16"/>
      <c r="U155" s="48">
        <f t="shared" si="90"/>
        <v>0</v>
      </c>
      <c r="V155" s="16"/>
      <c r="W155" s="48">
        <f t="shared" si="91"/>
        <v>0</v>
      </c>
      <c r="X155" s="16"/>
      <c r="Y155" s="48">
        <f t="shared" si="92"/>
        <v>0</v>
      </c>
      <c r="Z155" s="19"/>
      <c r="AA155" s="48">
        <f t="shared" si="93"/>
        <v>0</v>
      </c>
      <c r="AB155" s="16"/>
      <c r="AC155" s="48">
        <f t="shared" si="94"/>
        <v>0</v>
      </c>
      <c r="AD155" s="48">
        <f t="shared" si="87"/>
        <v>0</v>
      </c>
      <c r="AE155" s="16"/>
      <c r="AF155" s="48" t="str">
        <f t="shared" si="95"/>
        <v>Débil</v>
      </c>
      <c r="AG155" s="16"/>
      <c r="AH155" s="48">
        <f t="shared" si="96"/>
        <v>0</v>
      </c>
      <c r="AI155" s="48">
        <f t="shared" si="97"/>
        <v>0</v>
      </c>
      <c r="AJ155" s="181"/>
      <c r="AK155" s="181"/>
      <c r="AL155" s="184"/>
      <c r="AM155" s="184"/>
      <c r="AN155" s="181"/>
      <c r="AO155" s="181"/>
      <c r="AP155" s="181"/>
      <c r="AQ155" s="181"/>
      <c r="AR155" s="181"/>
      <c r="AS155" s="181"/>
      <c r="AT155" s="181"/>
      <c r="AU155" s="181"/>
      <c r="AV155" s="19"/>
      <c r="AW155" s="16"/>
      <c r="AX155" s="16"/>
      <c r="AY155" s="16"/>
      <c r="AZ155" s="236"/>
    </row>
    <row r="156" spans="2:52" ht="15" hidden="1" customHeight="1">
      <c r="B156" s="187"/>
      <c r="C156" s="190"/>
      <c r="D156" s="190"/>
      <c r="E156" s="190"/>
      <c r="F156" s="223"/>
      <c r="G156" s="20"/>
      <c r="H156" s="138"/>
      <c r="I156" s="181"/>
      <c r="J156" s="184"/>
      <c r="K156" s="219"/>
      <c r="L156" s="184"/>
      <c r="M156" s="181"/>
      <c r="N156" s="181"/>
      <c r="O156" s="16"/>
      <c r="P156" s="16"/>
      <c r="Q156" s="48">
        <f t="shared" si="88"/>
        <v>0</v>
      </c>
      <c r="R156" s="16"/>
      <c r="S156" s="48">
        <f t="shared" si="89"/>
        <v>0</v>
      </c>
      <c r="T156" s="16"/>
      <c r="U156" s="48">
        <f t="shared" si="90"/>
        <v>0</v>
      </c>
      <c r="V156" s="16"/>
      <c r="W156" s="48">
        <f t="shared" si="91"/>
        <v>0</v>
      </c>
      <c r="X156" s="16"/>
      <c r="Y156" s="48">
        <f t="shared" si="92"/>
        <v>0</v>
      </c>
      <c r="Z156" s="19"/>
      <c r="AA156" s="48">
        <f t="shared" si="93"/>
        <v>0</v>
      </c>
      <c r="AB156" s="16"/>
      <c r="AC156" s="48">
        <f t="shared" si="94"/>
        <v>0</v>
      </c>
      <c r="AD156" s="48">
        <f t="shared" si="87"/>
        <v>0</v>
      </c>
      <c r="AE156" s="16"/>
      <c r="AF156" s="48" t="str">
        <f t="shared" si="95"/>
        <v>Débil</v>
      </c>
      <c r="AG156" s="16"/>
      <c r="AH156" s="48">
        <f t="shared" si="96"/>
        <v>0</v>
      </c>
      <c r="AI156" s="48">
        <f t="shared" si="97"/>
        <v>0</v>
      </c>
      <c r="AJ156" s="181"/>
      <c r="AK156" s="181"/>
      <c r="AL156" s="184"/>
      <c r="AM156" s="184"/>
      <c r="AN156" s="181"/>
      <c r="AO156" s="181"/>
      <c r="AP156" s="181"/>
      <c r="AQ156" s="181"/>
      <c r="AR156" s="181"/>
      <c r="AS156" s="181"/>
      <c r="AT156" s="181"/>
      <c r="AU156" s="181"/>
      <c r="AV156" s="21"/>
      <c r="AW156" s="16"/>
      <c r="AX156" s="16"/>
      <c r="AY156" s="16"/>
      <c r="AZ156" s="236"/>
    </row>
    <row r="157" spans="2:52" ht="15.75" hidden="1" customHeight="1" thickBot="1">
      <c r="B157" s="188"/>
      <c r="C157" s="191"/>
      <c r="D157" s="191"/>
      <c r="E157" s="191"/>
      <c r="F157" s="224"/>
      <c r="G157" s="50"/>
      <c r="H157" s="194"/>
      <c r="I157" s="182"/>
      <c r="J157" s="185"/>
      <c r="K157" s="220"/>
      <c r="L157" s="185"/>
      <c r="M157" s="182"/>
      <c r="N157" s="182"/>
      <c r="O157" s="51"/>
      <c r="P157" s="51"/>
      <c r="Q157" s="52">
        <f t="shared" si="88"/>
        <v>0</v>
      </c>
      <c r="R157" s="51"/>
      <c r="S157" s="52">
        <f t="shared" si="89"/>
        <v>0</v>
      </c>
      <c r="T157" s="51"/>
      <c r="U157" s="52">
        <f t="shared" si="90"/>
        <v>0</v>
      </c>
      <c r="V157" s="51"/>
      <c r="W157" s="52">
        <f t="shared" si="91"/>
        <v>0</v>
      </c>
      <c r="X157" s="51"/>
      <c r="Y157" s="52">
        <f t="shared" si="92"/>
        <v>0</v>
      </c>
      <c r="Z157" s="62"/>
      <c r="AA157" s="52">
        <f t="shared" si="93"/>
        <v>0</v>
      </c>
      <c r="AB157" s="51"/>
      <c r="AC157" s="52">
        <f t="shared" si="94"/>
        <v>0</v>
      </c>
      <c r="AD157" s="52">
        <f t="shared" si="87"/>
        <v>0</v>
      </c>
      <c r="AE157" s="51"/>
      <c r="AF157" s="52" t="str">
        <f t="shared" si="95"/>
        <v>Débil</v>
      </c>
      <c r="AG157" s="51"/>
      <c r="AH157" s="52">
        <f t="shared" si="96"/>
        <v>0</v>
      </c>
      <c r="AI157" s="52">
        <f t="shared" si="97"/>
        <v>0</v>
      </c>
      <c r="AJ157" s="182"/>
      <c r="AK157" s="182"/>
      <c r="AL157" s="185"/>
      <c r="AM157" s="185"/>
      <c r="AN157" s="182"/>
      <c r="AO157" s="182"/>
      <c r="AP157" s="182"/>
      <c r="AQ157" s="182"/>
      <c r="AR157" s="182"/>
      <c r="AS157" s="182"/>
      <c r="AT157" s="182"/>
      <c r="AU157" s="182"/>
      <c r="AV157" s="53"/>
      <c r="AW157" s="51"/>
      <c r="AX157" s="51"/>
      <c r="AY157" s="51"/>
      <c r="AZ157" s="237"/>
    </row>
    <row r="158" spans="2:52" ht="15" hidden="1" customHeight="1">
      <c r="B158" s="186">
        <v>14</v>
      </c>
      <c r="C158" s="189"/>
      <c r="D158" s="189"/>
      <c r="E158" s="189"/>
      <c r="F158" s="222"/>
      <c r="G158" s="36"/>
      <c r="H158" s="192"/>
      <c r="I158" s="180" t="e">
        <f>'Calificación probabilidad'!E195</f>
        <v>#DIV/0!</v>
      </c>
      <c r="J158" s="183" t="e">
        <f>MID(I158,1,1)</f>
        <v>#DIV/0!</v>
      </c>
      <c r="K158" s="218">
        <f>VALUE(IF(L158="Catastrofico",5,IF(L158="Mayor",4,IF(L158="Moderado",3,IF(L158="Menor",2,IF(L158="Insignificante",1,0))))))</f>
        <v>0</v>
      </c>
      <c r="L158" s="183"/>
      <c r="M158" s="180" t="e">
        <f>VALUE(CONCATENATE(J158,K158))</f>
        <v>#DIV/0!</v>
      </c>
      <c r="N158" s="180" t="e">
        <f>VLOOKUP(M158,Hoja2!$D$25:$E$67,2,0)</f>
        <v>#DIV/0!</v>
      </c>
      <c r="O158" s="34"/>
      <c r="P158" s="34"/>
      <c r="Q158" s="35">
        <f t="shared" si="88"/>
        <v>0</v>
      </c>
      <c r="R158" s="34"/>
      <c r="S158" s="35">
        <f t="shared" si="89"/>
        <v>0</v>
      </c>
      <c r="T158" s="34"/>
      <c r="U158" s="35">
        <f t="shared" si="90"/>
        <v>0</v>
      </c>
      <c r="V158" s="34"/>
      <c r="W158" s="35">
        <f t="shared" si="91"/>
        <v>0</v>
      </c>
      <c r="X158" s="34"/>
      <c r="Y158" s="35">
        <f t="shared" si="92"/>
        <v>0</v>
      </c>
      <c r="Z158" s="61"/>
      <c r="AA158" s="35">
        <f t="shared" si="93"/>
        <v>0</v>
      </c>
      <c r="AB158" s="34"/>
      <c r="AC158" s="35">
        <f t="shared" si="94"/>
        <v>0</v>
      </c>
      <c r="AD158" s="35">
        <f t="shared" si="87"/>
        <v>0</v>
      </c>
      <c r="AE158" s="34"/>
      <c r="AF158" s="35" t="str">
        <f t="shared" si="95"/>
        <v>Débil</v>
      </c>
      <c r="AG158" s="34"/>
      <c r="AH158" s="35">
        <f t="shared" si="96"/>
        <v>0</v>
      </c>
      <c r="AI158" s="35">
        <f t="shared" si="97"/>
        <v>0</v>
      </c>
      <c r="AJ158" s="180">
        <f>AVERAGE(AI158:AI170)</f>
        <v>0</v>
      </c>
      <c r="AK158" s="180" t="str">
        <f>IF(AJ158&lt;50,"Débil",IF(AND(AJ158&gt;=50,AJ158&lt;99),"Moderado",IF(AJ158=100,"Fuerte",)))</f>
        <v>Débil</v>
      </c>
      <c r="AL158" s="183"/>
      <c r="AM158" s="183"/>
      <c r="AN158" s="180" t="e">
        <f>VALUE(IF(AND(AK158="Fuerte",AL158="Directamente"),J158-2,IF(AND(AK158="Fuerte",AL158="No disminuye"),J158,IF(AND(AK158="Moderado",AL158="directamente"),J158-1,IF(AND(AK158="Moderado",AL158="no disminuye"),J158,J158)))))</f>
        <v>#DIV/0!</v>
      </c>
      <c r="AO158" s="180" t="e">
        <f>IF(AN158&lt;1,Hoja2!H172,AN158)</f>
        <v>#DIV/0!</v>
      </c>
      <c r="AP158" s="180" t="e">
        <f>IF(AO158=1,Hoja2!$H$3,IF(AO158=2,Hoja2!$H$4,IF(AO158=3,Hoja2!$H$5,IF(AO158=4,Hoja2!$H$6,IF(AO158=5,Hoja2!$H$7,0)))))</f>
        <v>#DIV/0!</v>
      </c>
      <c r="AQ158" s="180">
        <f>VALUE(IF(AND(AK158="Fuerte",AM158="Directamente"),K158-2,IF(AND(AK158="Fuerte",AM158="indirectamente"),K158-1,IF(AND(AK158="Fuerte",AM158="No disminuye"),K158,IF(AND(AK158="Moderado",AM158="directamente"),K158-1,IF(AND(AK158="Moderado",AM158="indirectamente"),K158,IF(AND(AK158="Moderado",AM158="no disminuye"),K158,K158)))))))</f>
        <v>0</v>
      </c>
      <c r="AR158" s="180">
        <f>IF(AQ158&lt;1,Hoja2!N172,AQ158)</f>
        <v>0</v>
      </c>
      <c r="AS158" s="180">
        <f>IF(AR158=1,Hoja2!$N$3,IF(AR158=2,Hoja2!$N$4,IF(AR158=3,Hoja2!$N$5,IF(AR158=4,Hoja2!$N$6,IF(AR158=5,Hoja2!$N$7,0)))))</f>
        <v>0</v>
      </c>
      <c r="AT158" s="180" t="e">
        <f>VALUE(CONCATENATE(AO158,AR158))</f>
        <v>#DIV/0!</v>
      </c>
      <c r="AU158" s="180" t="e">
        <f>VLOOKUP(AT158,Hoja2!$D$25:$E$49,2,0)</f>
        <v>#DIV/0!</v>
      </c>
      <c r="AV158" s="36"/>
      <c r="AW158" s="34"/>
      <c r="AX158" s="34"/>
      <c r="AY158" s="34"/>
      <c r="AZ158" s="235"/>
    </row>
    <row r="159" spans="2:52" ht="15" hidden="1" customHeight="1">
      <c r="B159" s="187"/>
      <c r="C159" s="190"/>
      <c r="D159" s="190"/>
      <c r="E159" s="190"/>
      <c r="F159" s="223"/>
      <c r="G159" s="17"/>
      <c r="H159" s="193"/>
      <c r="I159" s="181"/>
      <c r="J159" s="184"/>
      <c r="K159" s="219"/>
      <c r="L159" s="184"/>
      <c r="M159" s="181"/>
      <c r="N159" s="181"/>
      <c r="O159" s="16"/>
      <c r="P159" s="16"/>
      <c r="Q159" s="48">
        <f t="shared" si="88"/>
        <v>0</v>
      </c>
      <c r="R159" s="16"/>
      <c r="S159" s="48">
        <f t="shared" si="89"/>
        <v>0</v>
      </c>
      <c r="T159" s="16"/>
      <c r="U159" s="48">
        <f t="shared" si="90"/>
        <v>0</v>
      </c>
      <c r="V159" s="16"/>
      <c r="W159" s="48">
        <f t="shared" si="91"/>
        <v>0</v>
      </c>
      <c r="X159" s="16"/>
      <c r="Y159" s="48">
        <f t="shared" si="92"/>
        <v>0</v>
      </c>
      <c r="Z159" s="19"/>
      <c r="AA159" s="48">
        <f t="shared" si="93"/>
        <v>0</v>
      </c>
      <c r="AB159" s="16"/>
      <c r="AC159" s="48">
        <f t="shared" si="94"/>
        <v>0</v>
      </c>
      <c r="AD159" s="48">
        <f t="shared" si="87"/>
        <v>0</v>
      </c>
      <c r="AE159" s="16"/>
      <c r="AF159" s="48" t="str">
        <f t="shared" si="95"/>
        <v>Débil</v>
      </c>
      <c r="AG159" s="16"/>
      <c r="AH159" s="48">
        <f t="shared" si="96"/>
        <v>0</v>
      </c>
      <c r="AI159" s="48">
        <f t="shared" si="97"/>
        <v>0</v>
      </c>
      <c r="AJ159" s="181"/>
      <c r="AK159" s="181"/>
      <c r="AL159" s="184"/>
      <c r="AM159" s="184"/>
      <c r="AN159" s="181"/>
      <c r="AO159" s="181"/>
      <c r="AP159" s="181"/>
      <c r="AQ159" s="181"/>
      <c r="AR159" s="181"/>
      <c r="AS159" s="181"/>
      <c r="AT159" s="181"/>
      <c r="AU159" s="181"/>
      <c r="AV159" s="17"/>
      <c r="AW159" s="16"/>
      <c r="AX159" s="16"/>
      <c r="AY159" s="16"/>
      <c r="AZ159" s="236"/>
    </row>
    <row r="160" spans="2:52" ht="15" hidden="1" customHeight="1">
      <c r="B160" s="187"/>
      <c r="C160" s="190"/>
      <c r="D160" s="190"/>
      <c r="E160" s="190"/>
      <c r="F160" s="223"/>
      <c r="G160" s="17"/>
      <c r="H160" s="193"/>
      <c r="I160" s="181"/>
      <c r="J160" s="184"/>
      <c r="K160" s="219"/>
      <c r="L160" s="184"/>
      <c r="M160" s="181"/>
      <c r="N160" s="181"/>
      <c r="O160" s="16"/>
      <c r="P160" s="16"/>
      <c r="Q160" s="48">
        <f t="shared" si="88"/>
        <v>0</v>
      </c>
      <c r="R160" s="16"/>
      <c r="S160" s="48">
        <f t="shared" si="89"/>
        <v>0</v>
      </c>
      <c r="T160" s="16"/>
      <c r="U160" s="48">
        <f t="shared" si="90"/>
        <v>0</v>
      </c>
      <c r="V160" s="16"/>
      <c r="W160" s="48">
        <f t="shared" si="91"/>
        <v>0</v>
      </c>
      <c r="X160" s="16"/>
      <c r="Y160" s="48">
        <f t="shared" si="92"/>
        <v>0</v>
      </c>
      <c r="Z160" s="19"/>
      <c r="AA160" s="48">
        <f t="shared" si="93"/>
        <v>0</v>
      </c>
      <c r="AB160" s="16"/>
      <c r="AC160" s="48">
        <f t="shared" si="94"/>
        <v>0</v>
      </c>
      <c r="AD160" s="48">
        <f t="shared" si="87"/>
        <v>0</v>
      </c>
      <c r="AE160" s="16"/>
      <c r="AF160" s="48" t="str">
        <f t="shared" si="95"/>
        <v>Débil</v>
      </c>
      <c r="AG160" s="16"/>
      <c r="AH160" s="48">
        <f t="shared" si="96"/>
        <v>0</v>
      </c>
      <c r="AI160" s="48">
        <f t="shared" si="97"/>
        <v>0</v>
      </c>
      <c r="AJ160" s="181"/>
      <c r="AK160" s="181"/>
      <c r="AL160" s="184"/>
      <c r="AM160" s="184"/>
      <c r="AN160" s="181"/>
      <c r="AO160" s="181"/>
      <c r="AP160" s="181"/>
      <c r="AQ160" s="181"/>
      <c r="AR160" s="181"/>
      <c r="AS160" s="181"/>
      <c r="AT160" s="181"/>
      <c r="AU160" s="181"/>
      <c r="AV160" s="17"/>
      <c r="AW160" s="16"/>
      <c r="AX160" s="16"/>
      <c r="AY160" s="16"/>
      <c r="AZ160" s="236"/>
    </row>
    <row r="161" spans="2:52" ht="15" hidden="1" customHeight="1">
      <c r="B161" s="187"/>
      <c r="C161" s="190"/>
      <c r="D161" s="190"/>
      <c r="E161" s="190"/>
      <c r="F161" s="223"/>
      <c r="G161" s="18"/>
      <c r="H161" s="193"/>
      <c r="I161" s="181"/>
      <c r="J161" s="184"/>
      <c r="K161" s="219"/>
      <c r="L161" s="184"/>
      <c r="M161" s="181"/>
      <c r="N161" s="181"/>
      <c r="O161" s="16"/>
      <c r="P161" s="16"/>
      <c r="Q161" s="48">
        <f t="shared" si="88"/>
        <v>0</v>
      </c>
      <c r="R161" s="16"/>
      <c r="S161" s="48">
        <f t="shared" si="89"/>
        <v>0</v>
      </c>
      <c r="T161" s="16"/>
      <c r="U161" s="48">
        <f t="shared" si="90"/>
        <v>0</v>
      </c>
      <c r="V161" s="16"/>
      <c r="W161" s="48">
        <f t="shared" si="91"/>
        <v>0</v>
      </c>
      <c r="X161" s="16"/>
      <c r="Y161" s="48">
        <f t="shared" si="92"/>
        <v>0</v>
      </c>
      <c r="Z161" s="19"/>
      <c r="AA161" s="48">
        <f t="shared" si="93"/>
        <v>0</v>
      </c>
      <c r="AB161" s="16"/>
      <c r="AC161" s="48">
        <f t="shared" si="94"/>
        <v>0</v>
      </c>
      <c r="AD161" s="48">
        <f t="shared" si="87"/>
        <v>0</v>
      </c>
      <c r="AE161" s="16"/>
      <c r="AF161" s="48" t="str">
        <f t="shared" si="95"/>
        <v>Débil</v>
      </c>
      <c r="AG161" s="16"/>
      <c r="AH161" s="48">
        <f t="shared" si="96"/>
        <v>0</v>
      </c>
      <c r="AI161" s="48">
        <f t="shared" si="97"/>
        <v>0</v>
      </c>
      <c r="AJ161" s="181"/>
      <c r="AK161" s="181"/>
      <c r="AL161" s="184"/>
      <c r="AM161" s="184"/>
      <c r="AN161" s="181"/>
      <c r="AO161" s="181"/>
      <c r="AP161" s="181"/>
      <c r="AQ161" s="181"/>
      <c r="AR161" s="181"/>
      <c r="AS161" s="181"/>
      <c r="AT161" s="181"/>
      <c r="AU161" s="181"/>
      <c r="AV161" s="17"/>
      <c r="AW161" s="16"/>
      <c r="AX161" s="16"/>
      <c r="AY161" s="16"/>
      <c r="AZ161" s="236"/>
    </row>
    <row r="162" spans="2:52" ht="15" hidden="1" customHeight="1">
      <c r="B162" s="187"/>
      <c r="C162" s="190"/>
      <c r="D162" s="190"/>
      <c r="E162" s="190"/>
      <c r="F162" s="223"/>
      <c r="G162" s="18"/>
      <c r="H162" s="193"/>
      <c r="I162" s="181"/>
      <c r="J162" s="184"/>
      <c r="K162" s="219"/>
      <c r="L162" s="184"/>
      <c r="M162" s="181"/>
      <c r="N162" s="181"/>
      <c r="O162" s="16"/>
      <c r="P162" s="16"/>
      <c r="Q162" s="48">
        <f t="shared" si="88"/>
        <v>0</v>
      </c>
      <c r="R162" s="16"/>
      <c r="S162" s="48">
        <f t="shared" si="89"/>
        <v>0</v>
      </c>
      <c r="T162" s="16"/>
      <c r="U162" s="48">
        <f t="shared" si="90"/>
        <v>0</v>
      </c>
      <c r="V162" s="16"/>
      <c r="W162" s="48">
        <f t="shared" si="91"/>
        <v>0</v>
      </c>
      <c r="X162" s="16"/>
      <c r="Y162" s="48">
        <f t="shared" si="92"/>
        <v>0</v>
      </c>
      <c r="Z162" s="19"/>
      <c r="AA162" s="48">
        <f t="shared" si="93"/>
        <v>0</v>
      </c>
      <c r="AB162" s="16"/>
      <c r="AC162" s="48">
        <f t="shared" si="94"/>
        <v>0</v>
      </c>
      <c r="AD162" s="48">
        <f t="shared" si="87"/>
        <v>0</v>
      </c>
      <c r="AE162" s="16"/>
      <c r="AF162" s="48" t="str">
        <f t="shared" si="95"/>
        <v>Débil</v>
      </c>
      <c r="AG162" s="16"/>
      <c r="AH162" s="48">
        <f t="shared" si="96"/>
        <v>0</v>
      </c>
      <c r="AI162" s="48">
        <f t="shared" si="97"/>
        <v>0</v>
      </c>
      <c r="AJ162" s="181"/>
      <c r="AK162" s="181"/>
      <c r="AL162" s="184"/>
      <c r="AM162" s="184"/>
      <c r="AN162" s="181"/>
      <c r="AO162" s="181"/>
      <c r="AP162" s="181"/>
      <c r="AQ162" s="181"/>
      <c r="AR162" s="181"/>
      <c r="AS162" s="181"/>
      <c r="AT162" s="181"/>
      <c r="AU162" s="181"/>
      <c r="AV162" s="17"/>
      <c r="AW162" s="16"/>
      <c r="AX162" s="16"/>
      <c r="AY162" s="16"/>
      <c r="AZ162" s="236"/>
    </row>
    <row r="163" spans="2:52" ht="15" hidden="1" customHeight="1">
      <c r="B163" s="187"/>
      <c r="C163" s="190"/>
      <c r="D163" s="190"/>
      <c r="E163" s="190"/>
      <c r="F163" s="223"/>
      <c r="G163" s="18"/>
      <c r="H163" s="193"/>
      <c r="I163" s="181"/>
      <c r="J163" s="184"/>
      <c r="K163" s="219"/>
      <c r="L163" s="184"/>
      <c r="M163" s="181"/>
      <c r="N163" s="181"/>
      <c r="O163" s="16"/>
      <c r="P163" s="16"/>
      <c r="Q163" s="48">
        <f t="shared" si="88"/>
        <v>0</v>
      </c>
      <c r="R163" s="16"/>
      <c r="S163" s="48">
        <f t="shared" si="89"/>
        <v>0</v>
      </c>
      <c r="T163" s="16"/>
      <c r="U163" s="48">
        <f t="shared" si="90"/>
        <v>0</v>
      </c>
      <c r="V163" s="16"/>
      <c r="W163" s="48">
        <f t="shared" si="91"/>
        <v>0</v>
      </c>
      <c r="X163" s="16"/>
      <c r="Y163" s="48">
        <f t="shared" si="92"/>
        <v>0</v>
      </c>
      <c r="Z163" s="19"/>
      <c r="AA163" s="48">
        <f t="shared" si="93"/>
        <v>0</v>
      </c>
      <c r="AB163" s="16"/>
      <c r="AC163" s="48">
        <f t="shared" si="94"/>
        <v>0</v>
      </c>
      <c r="AD163" s="48">
        <f t="shared" si="87"/>
        <v>0</v>
      </c>
      <c r="AE163" s="16"/>
      <c r="AF163" s="48" t="str">
        <f t="shared" si="95"/>
        <v>Débil</v>
      </c>
      <c r="AG163" s="16"/>
      <c r="AH163" s="48">
        <f t="shared" si="96"/>
        <v>0</v>
      </c>
      <c r="AI163" s="48">
        <f t="shared" si="97"/>
        <v>0</v>
      </c>
      <c r="AJ163" s="181"/>
      <c r="AK163" s="181"/>
      <c r="AL163" s="184"/>
      <c r="AM163" s="184"/>
      <c r="AN163" s="181"/>
      <c r="AO163" s="181"/>
      <c r="AP163" s="181"/>
      <c r="AQ163" s="181"/>
      <c r="AR163" s="181"/>
      <c r="AS163" s="181"/>
      <c r="AT163" s="181"/>
      <c r="AU163" s="181"/>
      <c r="AV163" s="17"/>
      <c r="AW163" s="16"/>
      <c r="AX163" s="16"/>
      <c r="AY163" s="16"/>
      <c r="AZ163" s="236"/>
    </row>
    <row r="164" spans="2:52" ht="15" hidden="1" customHeight="1">
      <c r="B164" s="187"/>
      <c r="C164" s="190"/>
      <c r="D164" s="190"/>
      <c r="E164" s="190"/>
      <c r="F164" s="223"/>
      <c r="G164" s="18"/>
      <c r="H164" s="193"/>
      <c r="I164" s="181"/>
      <c r="J164" s="184"/>
      <c r="K164" s="219"/>
      <c r="L164" s="184"/>
      <c r="M164" s="181"/>
      <c r="N164" s="181"/>
      <c r="O164" s="16"/>
      <c r="P164" s="16"/>
      <c r="Q164" s="48">
        <f t="shared" si="88"/>
        <v>0</v>
      </c>
      <c r="R164" s="16"/>
      <c r="S164" s="48">
        <f t="shared" si="89"/>
        <v>0</v>
      </c>
      <c r="T164" s="16"/>
      <c r="U164" s="48">
        <f t="shared" si="90"/>
        <v>0</v>
      </c>
      <c r="V164" s="16"/>
      <c r="W164" s="48">
        <f t="shared" si="91"/>
        <v>0</v>
      </c>
      <c r="X164" s="16"/>
      <c r="Y164" s="48">
        <f t="shared" si="92"/>
        <v>0</v>
      </c>
      <c r="Z164" s="19"/>
      <c r="AA164" s="48">
        <f t="shared" si="93"/>
        <v>0</v>
      </c>
      <c r="AB164" s="16"/>
      <c r="AC164" s="48">
        <f t="shared" si="94"/>
        <v>0</v>
      </c>
      <c r="AD164" s="48">
        <f t="shared" si="87"/>
        <v>0</v>
      </c>
      <c r="AE164" s="16"/>
      <c r="AF164" s="48" t="str">
        <f t="shared" si="95"/>
        <v>Débil</v>
      </c>
      <c r="AG164" s="16"/>
      <c r="AH164" s="48">
        <f t="shared" si="96"/>
        <v>0</v>
      </c>
      <c r="AI164" s="48">
        <f t="shared" si="97"/>
        <v>0</v>
      </c>
      <c r="AJ164" s="181"/>
      <c r="AK164" s="181"/>
      <c r="AL164" s="184"/>
      <c r="AM164" s="184"/>
      <c r="AN164" s="181"/>
      <c r="AO164" s="181"/>
      <c r="AP164" s="181"/>
      <c r="AQ164" s="181"/>
      <c r="AR164" s="181"/>
      <c r="AS164" s="181"/>
      <c r="AT164" s="181"/>
      <c r="AU164" s="181"/>
      <c r="AV164" s="17"/>
      <c r="AW164" s="16"/>
      <c r="AX164" s="16"/>
      <c r="AY164" s="16"/>
      <c r="AZ164" s="236"/>
    </row>
    <row r="165" spans="2:52" ht="15" hidden="1" customHeight="1">
      <c r="B165" s="187"/>
      <c r="C165" s="190"/>
      <c r="D165" s="190"/>
      <c r="E165" s="190"/>
      <c r="F165" s="223"/>
      <c r="G165" s="18"/>
      <c r="H165" s="193"/>
      <c r="I165" s="181"/>
      <c r="J165" s="184"/>
      <c r="K165" s="219"/>
      <c r="L165" s="184"/>
      <c r="M165" s="181"/>
      <c r="N165" s="181"/>
      <c r="O165" s="16"/>
      <c r="P165" s="16"/>
      <c r="Q165" s="48">
        <f t="shared" si="88"/>
        <v>0</v>
      </c>
      <c r="R165" s="16"/>
      <c r="S165" s="48">
        <f t="shared" si="89"/>
        <v>0</v>
      </c>
      <c r="T165" s="16"/>
      <c r="U165" s="48">
        <f t="shared" si="90"/>
        <v>0</v>
      </c>
      <c r="V165" s="16"/>
      <c r="W165" s="48">
        <f t="shared" si="91"/>
        <v>0</v>
      </c>
      <c r="X165" s="16"/>
      <c r="Y165" s="48">
        <f t="shared" si="92"/>
        <v>0</v>
      </c>
      <c r="Z165" s="19"/>
      <c r="AA165" s="48">
        <f t="shared" si="93"/>
        <v>0</v>
      </c>
      <c r="AB165" s="16"/>
      <c r="AC165" s="48">
        <f t="shared" si="94"/>
        <v>0</v>
      </c>
      <c r="AD165" s="48">
        <f t="shared" si="87"/>
        <v>0</v>
      </c>
      <c r="AE165" s="16"/>
      <c r="AF165" s="48" t="str">
        <f t="shared" si="95"/>
        <v>Débil</v>
      </c>
      <c r="AG165" s="16"/>
      <c r="AH165" s="48">
        <f t="shared" si="96"/>
        <v>0</v>
      </c>
      <c r="AI165" s="48">
        <f t="shared" si="97"/>
        <v>0</v>
      </c>
      <c r="AJ165" s="181"/>
      <c r="AK165" s="181"/>
      <c r="AL165" s="184"/>
      <c r="AM165" s="184"/>
      <c r="AN165" s="181"/>
      <c r="AO165" s="181"/>
      <c r="AP165" s="181"/>
      <c r="AQ165" s="181"/>
      <c r="AR165" s="181"/>
      <c r="AS165" s="181"/>
      <c r="AT165" s="181"/>
      <c r="AU165" s="181"/>
      <c r="AV165" s="17"/>
      <c r="AW165" s="16"/>
      <c r="AX165" s="16"/>
      <c r="AY165" s="16"/>
      <c r="AZ165" s="236"/>
    </row>
    <row r="166" spans="2:52" ht="15" hidden="1" customHeight="1">
      <c r="B166" s="187"/>
      <c r="C166" s="190"/>
      <c r="D166" s="190"/>
      <c r="E166" s="190"/>
      <c r="F166" s="223"/>
      <c r="G166" s="18"/>
      <c r="H166" s="193"/>
      <c r="I166" s="181"/>
      <c r="J166" s="184"/>
      <c r="K166" s="219"/>
      <c r="L166" s="184"/>
      <c r="M166" s="181"/>
      <c r="N166" s="181"/>
      <c r="O166" s="16"/>
      <c r="P166" s="16"/>
      <c r="Q166" s="48">
        <f t="shared" si="88"/>
        <v>0</v>
      </c>
      <c r="R166" s="16"/>
      <c r="S166" s="48">
        <f t="shared" si="89"/>
        <v>0</v>
      </c>
      <c r="T166" s="16"/>
      <c r="U166" s="48">
        <f t="shared" si="90"/>
        <v>0</v>
      </c>
      <c r="V166" s="16"/>
      <c r="W166" s="48">
        <f t="shared" si="91"/>
        <v>0</v>
      </c>
      <c r="X166" s="16"/>
      <c r="Y166" s="48">
        <f t="shared" si="92"/>
        <v>0</v>
      </c>
      <c r="Z166" s="19"/>
      <c r="AA166" s="48">
        <f t="shared" si="93"/>
        <v>0</v>
      </c>
      <c r="AB166" s="16"/>
      <c r="AC166" s="48">
        <f t="shared" si="94"/>
        <v>0</v>
      </c>
      <c r="AD166" s="48">
        <f t="shared" si="87"/>
        <v>0</v>
      </c>
      <c r="AE166" s="16"/>
      <c r="AF166" s="48" t="str">
        <f t="shared" si="95"/>
        <v>Débil</v>
      </c>
      <c r="AG166" s="16"/>
      <c r="AH166" s="48">
        <f t="shared" si="96"/>
        <v>0</v>
      </c>
      <c r="AI166" s="48">
        <f t="shared" si="97"/>
        <v>0</v>
      </c>
      <c r="AJ166" s="181"/>
      <c r="AK166" s="181"/>
      <c r="AL166" s="184"/>
      <c r="AM166" s="184"/>
      <c r="AN166" s="181"/>
      <c r="AO166" s="181"/>
      <c r="AP166" s="181"/>
      <c r="AQ166" s="181"/>
      <c r="AR166" s="181"/>
      <c r="AS166" s="181"/>
      <c r="AT166" s="181"/>
      <c r="AU166" s="181"/>
      <c r="AV166" s="17"/>
      <c r="AW166" s="16"/>
      <c r="AX166" s="16"/>
      <c r="AY166" s="16"/>
      <c r="AZ166" s="236"/>
    </row>
    <row r="167" spans="2:52" ht="15" hidden="1" customHeight="1">
      <c r="B167" s="187"/>
      <c r="C167" s="190"/>
      <c r="D167" s="190"/>
      <c r="E167" s="190"/>
      <c r="F167" s="223"/>
      <c r="G167" s="18"/>
      <c r="H167" s="193"/>
      <c r="I167" s="181"/>
      <c r="J167" s="184"/>
      <c r="K167" s="219"/>
      <c r="L167" s="184"/>
      <c r="M167" s="181"/>
      <c r="N167" s="181"/>
      <c r="O167" s="16"/>
      <c r="P167" s="16"/>
      <c r="Q167" s="48">
        <f t="shared" si="88"/>
        <v>0</v>
      </c>
      <c r="R167" s="16"/>
      <c r="S167" s="48">
        <f t="shared" si="89"/>
        <v>0</v>
      </c>
      <c r="T167" s="16"/>
      <c r="U167" s="48">
        <f t="shared" si="90"/>
        <v>0</v>
      </c>
      <c r="V167" s="16"/>
      <c r="W167" s="48">
        <f t="shared" si="91"/>
        <v>0</v>
      </c>
      <c r="X167" s="16"/>
      <c r="Y167" s="48">
        <f t="shared" si="92"/>
        <v>0</v>
      </c>
      <c r="Z167" s="19"/>
      <c r="AA167" s="48">
        <f t="shared" si="93"/>
        <v>0</v>
      </c>
      <c r="AB167" s="16"/>
      <c r="AC167" s="48">
        <f t="shared" si="94"/>
        <v>0</v>
      </c>
      <c r="AD167" s="48">
        <f t="shared" si="87"/>
        <v>0</v>
      </c>
      <c r="AE167" s="16"/>
      <c r="AF167" s="48" t="str">
        <f t="shared" si="95"/>
        <v>Débil</v>
      </c>
      <c r="AG167" s="16"/>
      <c r="AH167" s="48">
        <f t="shared" si="96"/>
        <v>0</v>
      </c>
      <c r="AI167" s="48">
        <f t="shared" si="97"/>
        <v>0</v>
      </c>
      <c r="AJ167" s="181"/>
      <c r="AK167" s="181"/>
      <c r="AL167" s="184"/>
      <c r="AM167" s="184"/>
      <c r="AN167" s="181"/>
      <c r="AO167" s="181"/>
      <c r="AP167" s="181"/>
      <c r="AQ167" s="181"/>
      <c r="AR167" s="181"/>
      <c r="AS167" s="181"/>
      <c r="AT167" s="181"/>
      <c r="AU167" s="181"/>
      <c r="AV167" s="17"/>
      <c r="AW167" s="16"/>
      <c r="AX167" s="16"/>
      <c r="AY167" s="16"/>
      <c r="AZ167" s="236"/>
    </row>
    <row r="168" spans="2:52" ht="15" hidden="1" customHeight="1">
      <c r="B168" s="187"/>
      <c r="C168" s="190"/>
      <c r="D168" s="190"/>
      <c r="E168" s="190"/>
      <c r="F168" s="223"/>
      <c r="G168" s="18"/>
      <c r="H168" s="138"/>
      <c r="I168" s="181"/>
      <c r="J168" s="184"/>
      <c r="K168" s="219"/>
      <c r="L168" s="184"/>
      <c r="M168" s="181"/>
      <c r="N168" s="181"/>
      <c r="O168" s="16"/>
      <c r="P168" s="16"/>
      <c r="Q168" s="48">
        <f t="shared" si="88"/>
        <v>0</v>
      </c>
      <c r="R168" s="16"/>
      <c r="S168" s="48">
        <f t="shared" si="89"/>
        <v>0</v>
      </c>
      <c r="T168" s="16"/>
      <c r="U168" s="48">
        <f t="shared" si="90"/>
        <v>0</v>
      </c>
      <c r="V168" s="16"/>
      <c r="W168" s="48">
        <f t="shared" si="91"/>
        <v>0</v>
      </c>
      <c r="X168" s="16"/>
      <c r="Y168" s="48">
        <f t="shared" si="92"/>
        <v>0</v>
      </c>
      <c r="Z168" s="19"/>
      <c r="AA168" s="48">
        <f t="shared" si="93"/>
        <v>0</v>
      </c>
      <c r="AB168" s="16"/>
      <c r="AC168" s="48">
        <f t="shared" si="94"/>
        <v>0</v>
      </c>
      <c r="AD168" s="48">
        <f t="shared" si="87"/>
        <v>0</v>
      </c>
      <c r="AE168" s="16"/>
      <c r="AF168" s="48" t="str">
        <f t="shared" si="95"/>
        <v>Débil</v>
      </c>
      <c r="AG168" s="16"/>
      <c r="AH168" s="48">
        <f t="shared" si="96"/>
        <v>0</v>
      </c>
      <c r="AI168" s="48">
        <f t="shared" si="97"/>
        <v>0</v>
      </c>
      <c r="AJ168" s="181"/>
      <c r="AK168" s="181"/>
      <c r="AL168" s="184"/>
      <c r="AM168" s="184"/>
      <c r="AN168" s="181"/>
      <c r="AO168" s="181"/>
      <c r="AP168" s="181"/>
      <c r="AQ168" s="181"/>
      <c r="AR168" s="181"/>
      <c r="AS168" s="181"/>
      <c r="AT168" s="181"/>
      <c r="AU168" s="181"/>
      <c r="AV168" s="19"/>
      <c r="AW168" s="16"/>
      <c r="AX168" s="16"/>
      <c r="AY168" s="16"/>
      <c r="AZ168" s="236"/>
    </row>
    <row r="169" spans="2:52" ht="15" hidden="1" customHeight="1">
      <c r="B169" s="187"/>
      <c r="C169" s="190"/>
      <c r="D169" s="190"/>
      <c r="E169" s="190"/>
      <c r="F169" s="223"/>
      <c r="G169" s="20"/>
      <c r="H169" s="138"/>
      <c r="I169" s="181"/>
      <c r="J169" s="184"/>
      <c r="K169" s="219"/>
      <c r="L169" s="184"/>
      <c r="M169" s="181"/>
      <c r="N169" s="181"/>
      <c r="O169" s="16"/>
      <c r="P169" s="16"/>
      <c r="Q169" s="48">
        <f t="shared" si="88"/>
        <v>0</v>
      </c>
      <c r="R169" s="16"/>
      <c r="S169" s="48">
        <f t="shared" si="89"/>
        <v>0</v>
      </c>
      <c r="T169" s="16"/>
      <c r="U169" s="48">
        <f t="shared" si="90"/>
        <v>0</v>
      </c>
      <c r="V169" s="16"/>
      <c r="W169" s="48">
        <f t="shared" si="91"/>
        <v>0</v>
      </c>
      <c r="X169" s="16"/>
      <c r="Y169" s="48">
        <f t="shared" si="92"/>
        <v>0</v>
      </c>
      <c r="Z169" s="19"/>
      <c r="AA169" s="48">
        <f t="shared" si="93"/>
        <v>0</v>
      </c>
      <c r="AB169" s="16"/>
      <c r="AC169" s="48">
        <f t="shared" si="94"/>
        <v>0</v>
      </c>
      <c r="AD169" s="48">
        <f t="shared" si="87"/>
        <v>0</v>
      </c>
      <c r="AE169" s="16"/>
      <c r="AF169" s="48" t="str">
        <f t="shared" si="95"/>
        <v>Débil</v>
      </c>
      <c r="AG169" s="16"/>
      <c r="AH169" s="48">
        <f t="shared" si="96"/>
        <v>0</v>
      </c>
      <c r="AI169" s="48">
        <f t="shared" si="97"/>
        <v>0</v>
      </c>
      <c r="AJ169" s="181"/>
      <c r="AK169" s="181"/>
      <c r="AL169" s="184"/>
      <c r="AM169" s="184"/>
      <c r="AN169" s="181"/>
      <c r="AO169" s="181"/>
      <c r="AP169" s="181"/>
      <c r="AQ169" s="181"/>
      <c r="AR169" s="181"/>
      <c r="AS169" s="181"/>
      <c r="AT169" s="181"/>
      <c r="AU169" s="181"/>
      <c r="AV169" s="21"/>
      <c r="AW169" s="16"/>
      <c r="AX169" s="16"/>
      <c r="AY169" s="16"/>
      <c r="AZ169" s="236"/>
    </row>
    <row r="170" spans="2:52" ht="15.75" hidden="1" customHeight="1" thickBot="1">
      <c r="B170" s="188"/>
      <c r="C170" s="191"/>
      <c r="D170" s="191"/>
      <c r="E170" s="191"/>
      <c r="F170" s="224"/>
      <c r="G170" s="50"/>
      <c r="H170" s="194"/>
      <c r="I170" s="182"/>
      <c r="J170" s="185"/>
      <c r="K170" s="220"/>
      <c r="L170" s="185"/>
      <c r="M170" s="182"/>
      <c r="N170" s="182"/>
      <c r="O170" s="51"/>
      <c r="P170" s="51"/>
      <c r="Q170" s="52">
        <f t="shared" si="88"/>
        <v>0</v>
      </c>
      <c r="R170" s="51"/>
      <c r="S170" s="52">
        <f t="shared" si="89"/>
        <v>0</v>
      </c>
      <c r="T170" s="51"/>
      <c r="U170" s="52">
        <f t="shared" si="90"/>
        <v>0</v>
      </c>
      <c r="V170" s="51"/>
      <c r="W170" s="52">
        <f t="shared" si="91"/>
        <v>0</v>
      </c>
      <c r="X170" s="51"/>
      <c r="Y170" s="52">
        <f t="shared" si="92"/>
        <v>0</v>
      </c>
      <c r="Z170" s="62"/>
      <c r="AA170" s="52">
        <f t="shared" si="93"/>
        <v>0</v>
      </c>
      <c r="AB170" s="51"/>
      <c r="AC170" s="52">
        <f t="shared" si="94"/>
        <v>0</v>
      </c>
      <c r="AD170" s="52">
        <f t="shared" si="87"/>
        <v>0</v>
      </c>
      <c r="AE170" s="51"/>
      <c r="AF170" s="52" t="str">
        <f t="shared" si="95"/>
        <v>Débil</v>
      </c>
      <c r="AG170" s="51"/>
      <c r="AH170" s="52">
        <f t="shared" si="96"/>
        <v>0</v>
      </c>
      <c r="AI170" s="52">
        <f t="shared" si="97"/>
        <v>0</v>
      </c>
      <c r="AJ170" s="182"/>
      <c r="AK170" s="182"/>
      <c r="AL170" s="185"/>
      <c r="AM170" s="185"/>
      <c r="AN170" s="182"/>
      <c r="AO170" s="182"/>
      <c r="AP170" s="182"/>
      <c r="AQ170" s="182"/>
      <c r="AR170" s="182"/>
      <c r="AS170" s="182"/>
      <c r="AT170" s="182"/>
      <c r="AU170" s="182"/>
      <c r="AV170" s="53"/>
      <c r="AW170" s="51"/>
      <c r="AX170" s="51"/>
      <c r="AY170" s="51"/>
      <c r="AZ170" s="237"/>
    </row>
    <row r="171" spans="2:52" ht="15" hidden="1" customHeight="1">
      <c r="B171" s="186">
        <v>15</v>
      </c>
      <c r="C171" s="189"/>
      <c r="D171" s="189"/>
      <c r="E171" s="189"/>
      <c r="F171" s="222"/>
      <c r="G171" s="36"/>
      <c r="H171" s="192"/>
      <c r="I171" s="180" t="e">
        <f>'Calificación probabilidad'!E209</f>
        <v>#DIV/0!</v>
      </c>
      <c r="J171" s="183" t="e">
        <f>MID(I171,1,1)</f>
        <v>#DIV/0!</v>
      </c>
      <c r="K171" s="218">
        <f>VALUE(IF(L171="Catastrofico",5,IF(L171="Mayor",4,IF(L171="Moderado",3,IF(L171="Menor",2,IF(L171="Insignificante",1,0))))))</f>
        <v>0</v>
      </c>
      <c r="L171" s="183"/>
      <c r="M171" s="180" t="e">
        <f>VALUE(CONCATENATE(J171,K171))</f>
        <v>#DIV/0!</v>
      </c>
      <c r="N171" s="180" t="e">
        <f>VLOOKUP(M171,Hoja2!$D$25:$E$67,2,0)</f>
        <v>#DIV/0!</v>
      </c>
      <c r="O171" s="34"/>
      <c r="P171" s="34"/>
      <c r="Q171" s="35">
        <f t="shared" si="88"/>
        <v>0</v>
      </c>
      <c r="R171" s="34"/>
      <c r="S171" s="35">
        <f t="shared" si="89"/>
        <v>0</v>
      </c>
      <c r="T171" s="34"/>
      <c r="U171" s="35">
        <f t="shared" si="90"/>
        <v>0</v>
      </c>
      <c r="V171" s="34"/>
      <c r="W171" s="35">
        <f t="shared" si="91"/>
        <v>0</v>
      </c>
      <c r="X171" s="34"/>
      <c r="Y171" s="35">
        <f t="shared" si="92"/>
        <v>0</v>
      </c>
      <c r="Z171" s="61"/>
      <c r="AA171" s="35">
        <f t="shared" si="93"/>
        <v>0</v>
      </c>
      <c r="AB171" s="34"/>
      <c r="AC171" s="35">
        <f t="shared" si="94"/>
        <v>0</v>
      </c>
      <c r="AD171" s="35">
        <f t="shared" si="87"/>
        <v>0</v>
      </c>
      <c r="AE171" s="34"/>
      <c r="AF171" s="35" t="str">
        <f t="shared" si="95"/>
        <v>Débil</v>
      </c>
      <c r="AG171" s="34"/>
      <c r="AH171" s="35">
        <f t="shared" si="96"/>
        <v>0</v>
      </c>
      <c r="AI171" s="35">
        <f t="shared" si="97"/>
        <v>0</v>
      </c>
      <c r="AJ171" s="180">
        <f>AVERAGE(AI171:AI183)</f>
        <v>0</v>
      </c>
      <c r="AK171" s="180" t="str">
        <f>IF(AJ171&lt;50,"Débil",IF(AND(AJ171&gt;=50,AJ171&lt;99),"Moderado",IF(AJ171=100,"Fuerte",)))</f>
        <v>Débil</v>
      </c>
      <c r="AL171" s="183"/>
      <c r="AM171" s="183"/>
      <c r="AN171" s="180" t="e">
        <f>VALUE(IF(AND(AK171="Fuerte",AL171="Directamente"),J171-2,IF(AND(AK171="Fuerte",AL171="No disminuye"),J171,IF(AND(AK171="Moderado",AL171="directamente"),J171-1,IF(AND(AK171="Moderado",AL171="no disminuye"),J171,J171)))))</f>
        <v>#DIV/0!</v>
      </c>
      <c r="AO171" s="180" t="e">
        <f>IF(AN171&lt;1,Hoja2!H185,AN171)</f>
        <v>#DIV/0!</v>
      </c>
      <c r="AP171" s="180" t="e">
        <f>IF(AO171=1,Hoja2!$H$3,IF(AO171=2,Hoja2!$H$4,IF(AO171=3,Hoja2!$H$5,IF(AO171=4,Hoja2!$H$6,IF(AO171=5,Hoja2!$H$7,0)))))</f>
        <v>#DIV/0!</v>
      </c>
      <c r="AQ171" s="180">
        <f>VALUE(IF(AND(AK171="Fuerte",AM171="Directamente"),K171-2,IF(AND(AK171="Fuerte",AM171="indirectamente"),K171-1,IF(AND(AK171="Fuerte",AM171="No disminuye"),K171,IF(AND(AK171="Moderado",AM171="directamente"),K171-1,IF(AND(AK171="Moderado",AM171="indirectamente"),K171,IF(AND(AK171="Moderado",AM171="no disminuye"),K171,K171)))))))</f>
        <v>0</v>
      </c>
      <c r="AR171" s="180">
        <f>IF(AQ171&lt;1,Hoja2!N185,AQ171)</f>
        <v>0</v>
      </c>
      <c r="AS171" s="180">
        <f>IF(AR171=1,Hoja2!$N$3,IF(AR171=2,Hoja2!$N$4,IF(AR171=3,Hoja2!$N$5,IF(AR171=4,Hoja2!$N$6,IF(AR171=5,Hoja2!$N$7,0)))))</f>
        <v>0</v>
      </c>
      <c r="AT171" s="180" t="e">
        <f>VALUE(CONCATENATE(AO171,AR171))</f>
        <v>#DIV/0!</v>
      </c>
      <c r="AU171" s="180" t="e">
        <f>VLOOKUP(AT171,Hoja2!$D$25:$E$49,2,0)</f>
        <v>#DIV/0!</v>
      </c>
      <c r="AV171" s="36"/>
      <c r="AW171" s="34"/>
      <c r="AX171" s="34"/>
      <c r="AY171" s="34"/>
      <c r="AZ171" s="235"/>
    </row>
    <row r="172" spans="2:52" ht="15" hidden="1" customHeight="1">
      <c r="B172" s="187"/>
      <c r="C172" s="190"/>
      <c r="D172" s="190"/>
      <c r="E172" s="190"/>
      <c r="F172" s="223"/>
      <c r="G172" s="17"/>
      <c r="H172" s="193"/>
      <c r="I172" s="181"/>
      <c r="J172" s="184"/>
      <c r="K172" s="219"/>
      <c r="L172" s="184"/>
      <c r="M172" s="181"/>
      <c r="N172" s="181"/>
      <c r="O172" s="16"/>
      <c r="P172" s="16"/>
      <c r="Q172" s="48">
        <f t="shared" si="88"/>
        <v>0</v>
      </c>
      <c r="R172" s="16"/>
      <c r="S172" s="48">
        <f t="shared" si="89"/>
        <v>0</v>
      </c>
      <c r="T172" s="16"/>
      <c r="U172" s="48">
        <f t="shared" si="90"/>
        <v>0</v>
      </c>
      <c r="V172" s="16"/>
      <c r="W172" s="48">
        <f t="shared" si="91"/>
        <v>0</v>
      </c>
      <c r="X172" s="16"/>
      <c r="Y172" s="48">
        <f t="shared" si="92"/>
        <v>0</v>
      </c>
      <c r="Z172" s="19"/>
      <c r="AA172" s="48">
        <f t="shared" si="93"/>
        <v>0</v>
      </c>
      <c r="AB172" s="16"/>
      <c r="AC172" s="48">
        <f t="shared" si="94"/>
        <v>0</v>
      </c>
      <c r="AD172" s="48">
        <f t="shared" si="87"/>
        <v>0</v>
      </c>
      <c r="AE172" s="16"/>
      <c r="AF172" s="48" t="str">
        <f t="shared" si="95"/>
        <v>Débil</v>
      </c>
      <c r="AG172" s="16"/>
      <c r="AH172" s="48">
        <f t="shared" si="96"/>
        <v>0</v>
      </c>
      <c r="AI172" s="48">
        <f t="shared" si="97"/>
        <v>0</v>
      </c>
      <c r="AJ172" s="181"/>
      <c r="AK172" s="181"/>
      <c r="AL172" s="184"/>
      <c r="AM172" s="184"/>
      <c r="AN172" s="181"/>
      <c r="AO172" s="181"/>
      <c r="AP172" s="181"/>
      <c r="AQ172" s="181"/>
      <c r="AR172" s="181"/>
      <c r="AS172" s="181"/>
      <c r="AT172" s="181"/>
      <c r="AU172" s="181"/>
      <c r="AV172" s="17"/>
      <c r="AW172" s="16"/>
      <c r="AX172" s="16"/>
      <c r="AY172" s="16"/>
      <c r="AZ172" s="236"/>
    </row>
    <row r="173" spans="2:52" ht="15" hidden="1" customHeight="1">
      <c r="B173" s="187"/>
      <c r="C173" s="190"/>
      <c r="D173" s="190"/>
      <c r="E173" s="190"/>
      <c r="F173" s="223"/>
      <c r="G173" s="17"/>
      <c r="H173" s="193"/>
      <c r="I173" s="181"/>
      <c r="J173" s="184"/>
      <c r="K173" s="219"/>
      <c r="L173" s="184"/>
      <c r="M173" s="181"/>
      <c r="N173" s="181"/>
      <c r="O173" s="16"/>
      <c r="P173" s="16"/>
      <c r="Q173" s="48">
        <f t="shared" si="88"/>
        <v>0</v>
      </c>
      <c r="R173" s="16"/>
      <c r="S173" s="48">
        <f t="shared" si="89"/>
        <v>0</v>
      </c>
      <c r="T173" s="16"/>
      <c r="U173" s="48">
        <f t="shared" si="90"/>
        <v>0</v>
      </c>
      <c r="V173" s="16"/>
      <c r="W173" s="48">
        <f t="shared" si="91"/>
        <v>0</v>
      </c>
      <c r="X173" s="16"/>
      <c r="Y173" s="48">
        <f t="shared" si="92"/>
        <v>0</v>
      </c>
      <c r="Z173" s="19"/>
      <c r="AA173" s="48">
        <f t="shared" si="93"/>
        <v>0</v>
      </c>
      <c r="AB173" s="16"/>
      <c r="AC173" s="48">
        <f t="shared" si="94"/>
        <v>0</v>
      </c>
      <c r="AD173" s="48">
        <f t="shared" si="87"/>
        <v>0</v>
      </c>
      <c r="AE173" s="16"/>
      <c r="AF173" s="48" t="str">
        <f t="shared" si="95"/>
        <v>Débil</v>
      </c>
      <c r="AG173" s="16"/>
      <c r="AH173" s="48">
        <f t="shared" si="96"/>
        <v>0</v>
      </c>
      <c r="AI173" s="48">
        <f t="shared" si="97"/>
        <v>0</v>
      </c>
      <c r="AJ173" s="181"/>
      <c r="AK173" s="181"/>
      <c r="AL173" s="184"/>
      <c r="AM173" s="184"/>
      <c r="AN173" s="181"/>
      <c r="AO173" s="181"/>
      <c r="AP173" s="181"/>
      <c r="AQ173" s="181"/>
      <c r="AR173" s="181"/>
      <c r="AS173" s="181"/>
      <c r="AT173" s="181"/>
      <c r="AU173" s="181"/>
      <c r="AV173" s="17"/>
      <c r="AW173" s="16"/>
      <c r="AX173" s="16"/>
      <c r="AY173" s="16"/>
      <c r="AZ173" s="236"/>
    </row>
    <row r="174" spans="2:52" ht="15" hidden="1" customHeight="1">
      <c r="B174" s="187"/>
      <c r="C174" s="190"/>
      <c r="D174" s="190"/>
      <c r="E174" s="190"/>
      <c r="F174" s="223"/>
      <c r="G174" s="18"/>
      <c r="H174" s="193"/>
      <c r="I174" s="181"/>
      <c r="J174" s="184"/>
      <c r="K174" s="219"/>
      <c r="L174" s="184"/>
      <c r="M174" s="181"/>
      <c r="N174" s="181"/>
      <c r="O174" s="16"/>
      <c r="P174" s="16"/>
      <c r="Q174" s="48">
        <f t="shared" si="88"/>
        <v>0</v>
      </c>
      <c r="R174" s="16"/>
      <c r="S174" s="48">
        <f t="shared" si="89"/>
        <v>0</v>
      </c>
      <c r="T174" s="16"/>
      <c r="U174" s="48">
        <f t="shared" si="90"/>
        <v>0</v>
      </c>
      <c r="V174" s="16"/>
      <c r="W174" s="48">
        <f t="shared" si="91"/>
        <v>0</v>
      </c>
      <c r="X174" s="16"/>
      <c r="Y174" s="48">
        <f t="shared" si="92"/>
        <v>0</v>
      </c>
      <c r="Z174" s="19"/>
      <c r="AA174" s="48">
        <f t="shared" si="93"/>
        <v>0</v>
      </c>
      <c r="AB174" s="16"/>
      <c r="AC174" s="48">
        <f t="shared" si="94"/>
        <v>0</v>
      </c>
      <c r="AD174" s="48">
        <f t="shared" si="87"/>
        <v>0</v>
      </c>
      <c r="AE174" s="16"/>
      <c r="AF174" s="48" t="str">
        <f t="shared" si="95"/>
        <v>Débil</v>
      </c>
      <c r="AG174" s="16"/>
      <c r="AH174" s="48">
        <f t="shared" si="96"/>
        <v>0</v>
      </c>
      <c r="AI174" s="48">
        <f t="shared" si="97"/>
        <v>0</v>
      </c>
      <c r="AJ174" s="181"/>
      <c r="AK174" s="181"/>
      <c r="AL174" s="184"/>
      <c r="AM174" s="184"/>
      <c r="AN174" s="181"/>
      <c r="AO174" s="181"/>
      <c r="AP174" s="181"/>
      <c r="AQ174" s="181"/>
      <c r="AR174" s="181"/>
      <c r="AS174" s="181"/>
      <c r="AT174" s="181"/>
      <c r="AU174" s="181"/>
      <c r="AV174" s="17"/>
      <c r="AW174" s="16"/>
      <c r="AX174" s="16"/>
      <c r="AY174" s="16"/>
      <c r="AZ174" s="236"/>
    </row>
    <row r="175" spans="2:52" ht="15" hidden="1" customHeight="1">
      <c r="B175" s="187"/>
      <c r="C175" s="190"/>
      <c r="D175" s="190"/>
      <c r="E175" s="190"/>
      <c r="F175" s="223"/>
      <c r="G175" s="18"/>
      <c r="H175" s="193"/>
      <c r="I175" s="181"/>
      <c r="J175" s="184"/>
      <c r="K175" s="219"/>
      <c r="L175" s="184"/>
      <c r="M175" s="181"/>
      <c r="N175" s="181"/>
      <c r="O175" s="16"/>
      <c r="P175" s="16"/>
      <c r="Q175" s="48">
        <f t="shared" si="88"/>
        <v>0</v>
      </c>
      <c r="R175" s="16"/>
      <c r="S175" s="48">
        <f t="shared" si="89"/>
        <v>0</v>
      </c>
      <c r="T175" s="16"/>
      <c r="U175" s="48">
        <f t="shared" si="90"/>
        <v>0</v>
      </c>
      <c r="V175" s="16"/>
      <c r="W175" s="48">
        <f t="shared" si="91"/>
        <v>0</v>
      </c>
      <c r="X175" s="16"/>
      <c r="Y175" s="48">
        <f t="shared" si="92"/>
        <v>0</v>
      </c>
      <c r="Z175" s="19"/>
      <c r="AA175" s="48">
        <f t="shared" si="93"/>
        <v>0</v>
      </c>
      <c r="AB175" s="16"/>
      <c r="AC175" s="48">
        <f t="shared" si="94"/>
        <v>0</v>
      </c>
      <c r="AD175" s="48">
        <f t="shared" si="87"/>
        <v>0</v>
      </c>
      <c r="AE175" s="16"/>
      <c r="AF175" s="48" t="str">
        <f t="shared" si="95"/>
        <v>Débil</v>
      </c>
      <c r="AG175" s="16"/>
      <c r="AH175" s="48">
        <f t="shared" si="96"/>
        <v>0</v>
      </c>
      <c r="AI175" s="48">
        <f t="shared" si="97"/>
        <v>0</v>
      </c>
      <c r="AJ175" s="181"/>
      <c r="AK175" s="181"/>
      <c r="AL175" s="184"/>
      <c r="AM175" s="184"/>
      <c r="AN175" s="181"/>
      <c r="AO175" s="181"/>
      <c r="AP175" s="181"/>
      <c r="AQ175" s="181"/>
      <c r="AR175" s="181"/>
      <c r="AS175" s="181"/>
      <c r="AT175" s="181"/>
      <c r="AU175" s="181"/>
      <c r="AV175" s="17"/>
      <c r="AW175" s="16"/>
      <c r="AX175" s="16"/>
      <c r="AY175" s="16"/>
      <c r="AZ175" s="236"/>
    </row>
    <row r="176" spans="2:52" ht="15" hidden="1" customHeight="1">
      <c r="B176" s="187"/>
      <c r="C176" s="190"/>
      <c r="D176" s="190"/>
      <c r="E176" s="190"/>
      <c r="F176" s="223"/>
      <c r="G176" s="18"/>
      <c r="H176" s="193"/>
      <c r="I176" s="181"/>
      <c r="J176" s="184"/>
      <c r="K176" s="219"/>
      <c r="L176" s="184"/>
      <c r="M176" s="181"/>
      <c r="N176" s="181"/>
      <c r="O176" s="16"/>
      <c r="P176" s="16"/>
      <c r="Q176" s="48">
        <f t="shared" si="88"/>
        <v>0</v>
      </c>
      <c r="R176" s="16"/>
      <c r="S176" s="48">
        <f t="shared" si="89"/>
        <v>0</v>
      </c>
      <c r="T176" s="16"/>
      <c r="U176" s="48">
        <f t="shared" si="90"/>
        <v>0</v>
      </c>
      <c r="V176" s="16"/>
      <c r="W176" s="48">
        <f t="shared" si="91"/>
        <v>0</v>
      </c>
      <c r="X176" s="16"/>
      <c r="Y176" s="48">
        <f t="shared" si="92"/>
        <v>0</v>
      </c>
      <c r="Z176" s="19"/>
      <c r="AA176" s="48">
        <f t="shared" si="93"/>
        <v>0</v>
      </c>
      <c r="AB176" s="16"/>
      <c r="AC176" s="48">
        <f t="shared" si="94"/>
        <v>0</v>
      </c>
      <c r="AD176" s="48">
        <f t="shared" si="87"/>
        <v>0</v>
      </c>
      <c r="AE176" s="16"/>
      <c r="AF176" s="48" t="str">
        <f t="shared" si="95"/>
        <v>Débil</v>
      </c>
      <c r="AG176" s="16"/>
      <c r="AH176" s="48">
        <f t="shared" si="96"/>
        <v>0</v>
      </c>
      <c r="AI176" s="48">
        <f t="shared" si="97"/>
        <v>0</v>
      </c>
      <c r="AJ176" s="181"/>
      <c r="AK176" s="181"/>
      <c r="AL176" s="184"/>
      <c r="AM176" s="184"/>
      <c r="AN176" s="181"/>
      <c r="AO176" s="181"/>
      <c r="AP176" s="181"/>
      <c r="AQ176" s="181"/>
      <c r="AR176" s="181"/>
      <c r="AS176" s="181"/>
      <c r="AT176" s="181"/>
      <c r="AU176" s="181"/>
      <c r="AV176" s="17"/>
      <c r="AW176" s="16"/>
      <c r="AX176" s="16"/>
      <c r="AY176" s="16"/>
      <c r="AZ176" s="236"/>
    </row>
    <row r="177" spans="2:52" ht="15" hidden="1" customHeight="1">
      <c r="B177" s="187"/>
      <c r="C177" s="190"/>
      <c r="D177" s="190"/>
      <c r="E177" s="190"/>
      <c r="F177" s="223"/>
      <c r="G177" s="18"/>
      <c r="H177" s="193"/>
      <c r="I177" s="181"/>
      <c r="J177" s="184"/>
      <c r="K177" s="219"/>
      <c r="L177" s="184"/>
      <c r="M177" s="181"/>
      <c r="N177" s="181"/>
      <c r="O177" s="16"/>
      <c r="P177" s="16"/>
      <c r="Q177" s="48">
        <f t="shared" si="88"/>
        <v>0</v>
      </c>
      <c r="R177" s="16"/>
      <c r="S177" s="48">
        <f t="shared" si="89"/>
        <v>0</v>
      </c>
      <c r="T177" s="16"/>
      <c r="U177" s="48">
        <f t="shared" si="90"/>
        <v>0</v>
      </c>
      <c r="V177" s="16"/>
      <c r="W177" s="48">
        <f t="shared" si="91"/>
        <v>0</v>
      </c>
      <c r="X177" s="16"/>
      <c r="Y177" s="48">
        <f t="shared" si="92"/>
        <v>0</v>
      </c>
      <c r="Z177" s="19"/>
      <c r="AA177" s="48">
        <f t="shared" si="93"/>
        <v>0</v>
      </c>
      <c r="AB177" s="16"/>
      <c r="AC177" s="48">
        <f t="shared" si="94"/>
        <v>0</v>
      </c>
      <c r="AD177" s="48">
        <f t="shared" si="87"/>
        <v>0</v>
      </c>
      <c r="AE177" s="16"/>
      <c r="AF177" s="48" t="str">
        <f t="shared" si="95"/>
        <v>Débil</v>
      </c>
      <c r="AG177" s="16"/>
      <c r="AH177" s="48">
        <f t="shared" si="96"/>
        <v>0</v>
      </c>
      <c r="AI177" s="48">
        <f t="shared" si="97"/>
        <v>0</v>
      </c>
      <c r="AJ177" s="181"/>
      <c r="AK177" s="181"/>
      <c r="AL177" s="184"/>
      <c r="AM177" s="184"/>
      <c r="AN177" s="181"/>
      <c r="AO177" s="181"/>
      <c r="AP177" s="181"/>
      <c r="AQ177" s="181"/>
      <c r="AR177" s="181"/>
      <c r="AS177" s="181"/>
      <c r="AT177" s="181"/>
      <c r="AU177" s="181"/>
      <c r="AV177" s="17"/>
      <c r="AW177" s="16"/>
      <c r="AX177" s="16"/>
      <c r="AY177" s="16"/>
      <c r="AZ177" s="236"/>
    </row>
    <row r="178" spans="2:52" ht="15" hidden="1" customHeight="1">
      <c r="B178" s="187"/>
      <c r="C178" s="190"/>
      <c r="D178" s="190"/>
      <c r="E178" s="190"/>
      <c r="F178" s="223"/>
      <c r="G178" s="18"/>
      <c r="H178" s="193"/>
      <c r="I178" s="181"/>
      <c r="J178" s="184"/>
      <c r="K178" s="219"/>
      <c r="L178" s="184"/>
      <c r="M178" s="181"/>
      <c r="N178" s="181"/>
      <c r="O178" s="16"/>
      <c r="P178" s="16"/>
      <c r="Q178" s="48">
        <f t="shared" si="88"/>
        <v>0</v>
      </c>
      <c r="R178" s="16"/>
      <c r="S178" s="48">
        <f t="shared" si="89"/>
        <v>0</v>
      </c>
      <c r="T178" s="16"/>
      <c r="U178" s="48">
        <f t="shared" si="90"/>
        <v>0</v>
      </c>
      <c r="V178" s="16"/>
      <c r="W178" s="48">
        <f t="shared" si="91"/>
        <v>0</v>
      </c>
      <c r="X178" s="16"/>
      <c r="Y178" s="48">
        <f t="shared" si="92"/>
        <v>0</v>
      </c>
      <c r="Z178" s="19"/>
      <c r="AA178" s="48">
        <f t="shared" si="93"/>
        <v>0</v>
      </c>
      <c r="AB178" s="16"/>
      <c r="AC178" s="48">
        <f t="shared" si="94"/>
        <v>0</v>
      </c>
      <c r="AD178" s="48">
        <f t="shared" si="87"/>
        <v>0</v>
      </c>
      <c r="AE178" s="16"/>
      <c r="AF178" s="48" t="str">
        <f t="shared" si="95"/>
        <v>Débil</v>
      </c>
      <c r="AG178" s="16"/>
      <c r="AH178" s="48">
        <f t="shared" si="96"/>
        <v>0</v>
      </c>
      <c r="AI178" s="48">
        <f t="shared" si="97"/>
        <v>0</v>
      </c>
      <c r="AJ178" s="181"/>
      <c r="AK178" s="181"/>
      <c r="AL178" s="184"/>
      <c r="AM178" s="184"/>
      <c r="AN178" s="181"/>
      <c r="AO178" s="181"/>
      <c r="AP178" s="181"/>
      <c r="AQ178" s="181"/>
      <c r="AR178" s="181"/>
      <c r="AS178" s="181"/>
      <c r="AT178" s="181"/>
      <c r="AU178" s="181"/>
      <c r="AV178" s="17"/>
      <c r="AW178" s="16"/>
      <c r="AX178" s="16"/>
      <c r="AY178" s="16"/>
      <c r="AZ178" s="236"/>
    </row>
    <row r="179" spans="2:52" ht="15" hidden="1" customHeight="1">
      <c r="B179" s="187"/>
      <c r="C179" s="190"/>
      <c r="D179" s="190"/>
      <c r="E179" s="190"/>
      <c r="F179" s="223"/>
      <c r="G179" s="18"/>
      <c r="H179" s="193"/>
      <c r="I179" s="181"/>
      <c r="J179" s="184"/>
      <c r="K179" s="219"/>
      <c r="L179" s="184"/>
      <c r="M179" s="181"/>
      <c r="N179" s="181"/>
      <c r="O179" s="16"/>
      <c r="P179" s="16"/>
      <c r="Q179" s="48">
        <f t="shared" si="88"/>
        <v>0</v>
      </c>
      <c r="R179" s="16"/>
      <c r="S179" s="48">
        <f t="shared" si="89"/>
        <v>0</v>
      </c>
      <c r="T179" s="16"/>
      <c r="U179" s="48">
        <f t="shared" si="90"/>
        <v>0</v>
      </c>
      <c r="V179" s="16"/>
      <c r="W179" s="48">
        <f t="shared" si="91"/>
        <v>0</v>
      </c>
      <c r="X179" s="16"/>
      <c r="Y179" s="48">
        <f t="shared" si="92"/>
        <v>0</v>
      </c>
      <c r="Z179" s="19"/>
      <c r="AA179" s="48">
        <f t="shared" si="93"/>
        <v>0</v>
      </c>
      <c r="AB179" s="16"/>
      <c r="AC179" s="48">
        <f t="shared" si="94"/>
        <v>0</v>
      </c>
      <c r="AD179" s="48">
        <f t="shared" si="87"/>
        <v>0</v>
      </c>
      <c r="AE179" s="16"/>
      <c r="AF179" s="48" t="str">
        <f t="shared" si="95"/>
        <v>Débil</v>
      </c>
      <c r="AG179" s="16"/>
      <c r="AH179" s="48">
        <f t="shared" si="96"/>
        <v>0</v>
      </c>
      <c r="AI179" s="48">
        <f t="shared" si="97"/>
        <v>0</v>
      </c>
      <c r="AJ179" s="181"/>
      <c r="AK179" s="181"/>
      <c r="AL179" s="184"/>
      <c r="AM179" s="184"/>
      <c r="AN179" s="181"/>
      <c r="AO179" s="181"/>
      <c r="AP179" s="181"/>
      <c r="AQ179" s="181"/>
      <c r="AR179" s="181"/>
      <c r="AS179" s="181"/>
      <c r="AT179" s="181"/>
      <c r="AU179" s="181"/>
      <c r="AV179" s="17"/>
      <c r="AW179" s="16"/>
      <c r="AX179" s="16"/>
      <c r="AY179" s="16"/>
      <c r="AZ179" s="236"/>
    </row>
    <row r="180" spans="2:52" ht="15" hidden="1" customHeight="1">
      <c r="B180" s="187"/>
      <c r="C180" s="190"/>
      <c r="D180" s="190"/>
      <c r="E180" s="190"/>
      <c r="F180" s="223"/>
      <c r="G180" s="18"/>
      <c r="H180" s="193"/>
      <c r="I180" s="181"/>
      <c r="J180" s="184"/>
      <c r="K180" s="219"/>
      <c r="L180" s="184"/>
      <c r="M180" s="181"/>
      <c r="N180" s="181"/>
      <c r="O180" s="16"/>
      <c r="P180" s="16"/>
      <c r="Q180" s="48">
        <f t="shared" si="88"/>
        <v>0</v>
      </c>
      <c r="R180" s="16"/>
      <c r="S180" s="48">
        <f t="shared" si="89"/>
        <v>0</v>
      </c>
      <c r="T180" s="16"/>
      <c r="U180" s="48">
        <f t="shared" si="90"/>
        <v>0</v>
      </c>
      <c r="V180" s="16"/>
      <c r="W180" s="48">
        <f t="shared" si="91"/>
        <v>0</v>
      </c>
      <c r="X180" s="16"/>
      <c r="Y180" s="48">
        <f t="shared" si="92"/>
        <v>0</v>
      </c>
      <c r="Z180" s="19"/>
      <c r="AA180" s="48">
        <f t="shared" si="93"/>
        <v>0</v>
      </c>
      <c r="AB180" s="16"/>
      <c r="AC180" s="48">
        <f t="shared" si="94"/>
        <v>0</v>
      </c>
      <c r="AD180" s="48">
        <f t="shared" ref="AD180:AD243" si="98">Q180+S180+U180+W180+Y180+AA180+AC180</f>
        <v>0</v>
      </c>
      <c r="AE180" s="16"/>
      <c r="AF180" s="48" t="str">
        <f t="shared" si="95"/>
        <v>Débil</v>
      </c>
      <c r="AG180" s="16"/>
      <c r="AH180" s="48">
        <f t="shared" si="96"/>
        <v>0</v>
      </c>
      <c r="AI180" s="48">
        <f t="shared" si="97"/>
        <v>0</v>
      </c>
      <c r="AJ180" s="181"/>
      <c r="AK180" s="181"/>
      <c r="AL180" s="184"/>
      <c r="AM180" s="184"/>
      <c r="AN180" s="181"/>
      <c r="AO180" s="181"/>
      <c r="AP180" s="181"/>
      <c r="AQ180" s="181"/>
      <c r="AR180" s="181"/>
      <c r="AS180" s="181"/>
      <c r="AT180" s="181"/>
      <c r="AU180" s="181"/>
      <c r="AV180" s="17"/>
      <c r="AW180" s="16"/>
      <c r="AX180" s="16"/>
      <c r="AY180" s="16"/>
      <c r="AZ180" s="236"/>
    </row>
    <row r="181" spans="2:52" ht="15" hidden="1" customHeight="1">
      <c r="B181" s="187"/>
      <c r="C181" s="190"/>
      <c r="D181" s="190"/>
      <c r="E181" s="190"/>
      <c r="F181" s="223"/>
      <c r="G181" s="18"/>
      <c r="H181" s="138"/>
      <c r="I181" s="181"/>
      <c r="J181" s="184"/>
      <c r="K181" s="219"/>
      <c r="L181" s="184"/>
      <c r="M181" s="181"/>
      <c r="N181" s="181"/>
      <c r="O181" s="16"/>
      <c r="P181" s="16"/>
      <c r="Q181" s="48">
        <f t="shared" si="88"/>
        <v>0</v>
      </c>
      <c r="R181" s="16"/>
      <c r="S181" s="48">
        <f t="shared" si="89"/>
        <v>0</v>
      </c>
      <c r="T181" s="16"/>
      <c r="U181" s="48">
        <f t="shared" si="90"/>
        <v>0</v>
      </c>
      <c r="V181" s="16"/>
      <c r="W181" s="48">
        <f t="shared" si="91"/>
        <v>0</v>
      </c>
      <c r="X181" s="16"/>
      <c r="Y181" s="48">
        <f t="shared" si="92"/>
        <v>0</v>
      </c>
      <c r="Z181" s="19"/>
      <c r="AA181" s="48">
        <f t="shared" si="93"/>
        <v>0</v>
      </c>
      <c r="AB181" s="16"/>
      <c r="AC181" s="48">
        <f t="shared" si="94"/>
        <v>0</v>
      </c>
      <c r="AD181" s="48">
        <f t="shared" si="98"/>
        <v>0</v>
      </c>
      <c r="AE181" s="16"/>
      <c r="AF181" s="48" t="str">
        <f t="shared" si="95"/>
        <v>Débil</v>
      </c>
      <c r="AG181" s="16"/>
      <c r="AH181" s="48">
        <f t="shared" si="96"/>
        <v>0</v>
      </c>
      <c r="AI181" s="48">
        <f t="shared" si="97"/>
        <v>0</v>
      </c>
      <c r="AJ181" s="181"/>
      <c r="AK181" s="181"/>
      <c r="AL181" s="184"/>
      <c r="AM181" s="184"/>
      <c r="AN181" s="181"/>
      <c r="AO181" s="181"/>
      <c r="AP181" s="181"/>
      <c r="AQ181" s="181"/>
      <c r="AR181" s="181"/>
      <c r="AS181" s="181"/>
      <c r="AT181" s="181"/>
      <c r="AU181" s="181"/>
      <c r="AV181" s="19"/>
      <c r="AW181" s="16"/>
      <c r="AX181" s="16"/>
      <c r="AY181" s="16"/>
      <c r="AZ181" s="236"/>
    </row>
    <row r="182" spans="2:52" ht="15" hidden="1" customHeight="1">
      <c r="B182" s="187"/>
      <c r="C182" s="190"/>
      <c r="D182" s="190"/>
      <c r="E182" s="190"/>
      <c r="F182" s="223"/>
      <c r="G182" s="20"/>
      <c r="H182" s="138"/>
      <c r="I182" s="181"/>
      <c r="J182" s="184"/>
      <c r="K182" s="219"/>
      <c r="L182" s="184"/>
      <c r="M182" s="181"/>
      <c r="N182" s="181"/>
      <c r="O182" s="16"/>
      <c r="P182" s="16"/>
      <c r="Q182" s="48">
        <f t="shared" ref="Q182:Q245" si="99">IF(P182="asignado",15,0)</f>
        <v>0</v>
      </c>
      <c r="R182" s="16"/>
      <c r="S182" s="48">
        <f t="shared" ref="S182:S245" si="100">IF(R182="adecuado",15,0)</f>
        <v>0</v>
      </c>
      <c r="T182" s="16"/>
      <c r="U182" s="48">
        <f t="shared" ref="U182:U245" si="101">IF(T182="oportuna",15,0)</f>
        <v>0</v>
      </c>
      <c r="V182" s="16"/>
      <c r="W182" s="48">
        <f t="shared" ref="W182:W245" si="102">IF(V182="prevenir",15,IF(V182="detectar",10,0))</f>
        <v>0</v>
      </c>
      <c r="X182" s="16"/>
      <c r="Y182" s="48">
        <f t="shared" ref="Y182:Y245" si="103">IF(X182="confiable",15,0)</f>
        <v>0</v>
      </c>
      <c r="Z182" s="19"/>
      <c r="AA182" s="48">
        <f t="shared" ref="AA182:AA245" si="104">IF(Z182="Se investigan y resuelven oportunamente ",15,0)</f>
        <v>0</v>
      </c>
      <c r="AB182" s="16"/>
      <c r="AC182" s="48">
        <f t="shared" ref="AC182:AC245" si="105">IF(AB182="completa",10,IF(AB182="incompleta",5,0))</f>
        <v>0</v>
      </c>
      <c r="AD182" s="48">
        <f t="shared" si="98"/>
        <v>0</v>
      </c>
      <c r="AE182" s="16"/>
      <c r="AF182" s="48" t="str">
        <f t="shared" ref="AF182:AF245" si="106">IF(AD182&lt;=85,"Débil",IF(AND(AD182&gt;=86,AD182&lt;=95),"Moderado",IF(AD182&gt;95,"Fuerte")))</f>
        <v>Débil</v>
      </c>
      <c r="AG182" s="16"/>
      <c r="AH182" s="48">
        <f t="shared" ref="AH182:AH245" si="107">IF(AND(AF182="Fuerte",AG182="Fuerte"),"Fuerte",IF(AND(AF182="Fuerte",AG182="Moderado"),"Moderado",IF(AND(AF182="Fuerte",AG182="Débil"),"Débil",IF(AND(AF182="Moderado",AG182="Fuerte"),"Moderado",IF(AND(AF182="Moderado",AG182="Moderado"),"Moderado",IF(AND(AF182="Moderado",AG182="Débil"),"Débil",IF(AND(AF182="Débil",AG182="Fuerte"),"Débil",IF(AND(AF182="Débil",AG182="Moderado"),"Débil",IF(AND(AF182="Débil",AG182="Débil"),"Débil",)))))))))</f>
        <v>0</v>
      </c>
      <c r="AI182" s="48">
        <f t="shared" ref="AI182:AI245" si="108">IF(AH182="Débil",0,IF(AH182="Moderado",75,IF(AH182="Fuerte",100,)))</f>
        <v>0</v>
      </c>
      <c r="AJ182" s="181"/>
      <c r="AK182" s="181"/>
      <c r="AL182" s="184"/>
      <c r="AM182" s="184"/>
      <c r="AN182" s="181"/>
      <c r="AO182" s="181"/>
      <c r="AP182" s="181"/>
      <c r="AQ182" s="181"/>
      <c r="AR182" s="181"/>
      <c r="AS182" s="181"/>
      <c r="AT182" s="181"/>
      <c r="AU182" s="181"/>
      <c r="AV182" s="21"/>
      <c r="AW182" s="16"/>
      <c r="AX182" s="16"/>
      <c r="AY182" s="16"/>
      <c r="AZ182" s="236"/>
    </row>
    <row r="183" spans="2:52" ht="15.75" hidden="1" customHeight="1" thickBot="1">
      <c r="B183" s="188"/>
      <c r="C183" s="191"/>
      <c r="D183" s="191"/>
      <c r="E183" s="191"/>
      <c r="F183" s="224"/>
      <c r="G183" s="50"/>
      <c r="H183" s="194"/>
      <c r="I183" s="182"/>
      <c r="J183" s="185"/>
      <c r="K183" s="220"/>
      <c r="L183" s="185"/>
      <c r="M183" s="182"/>
      <c r="N183" s="182"/>
      <c r="O183" s="51"/>
      <c r="P183" s="51"/>
      <c r="Q183" s="52">
        <f t="shared" si="99"/>
        <v>0</v>
      </c>
      <c r="R183" s="51"/>
      <c r="S183" s="52">
        <f t="shared" si="100"/>
        <v>0</v>
      </c>
      <c r="T183" s="51"/>
      <c r="U183" s="52">
        <f t="shared" si="101"/>
        <v>0</v>
      </c>
      <c r="V183" s="51"/>
      <c r="W183" s="52">
        <f t="shared" si="102"/>
        <v>0</v>
      </c>
      <c r="X183" s="51"/>
      <c r="Y183" s="52">
        <f t="shared" si="103"/>
        <v>0</v>
      </c>
      <c r="Z183" s="62"/>
      <c r="AA183" s="52">
        <f t="shared" si="104"/>
        <v>0</v>
      </c>
      <c r="AB183" s="51"/>
      <c r="AC183" s="52">
        <f t="shared" si="105"/>
        <v>0</v>
      </c>
      <c r="AD183" s="52">
        <f t="shared" si="98"/>
        <v>0</v>
      </c>
      <c r="AE183" s="51"/>
      <c r="AF183" s="52" t="str">
        <f t="shared" si="106"/>
        <v>Débil</v>
      </c>
      <c r="AG183" s="51"/>
      <c r="AH183" s="52">
        <f t="shared" si="107"/>
        <v>0</v>
      </c>
      <c r="AI183" s="52">
        <f t="shared" si="108"/>
        <v>0</v>
      </c>
      <c r="AJ183" s="182"/>
      <c r="AK183" s="182"/>
      <c r="AL183" s="185"/>
      <c r="AM183" s="185"/>
      <c r="AN183" s="182"/>
      <c r="AO183" s="182"/>
      <c r="AP183" s="182"/>
      <c r="AQ183" s="182"/>
      <c r="AR183" s="182"/>
      <c r="AS183" s="182"/>
      <c r="AT183" s="182"/>
      <c r="AU183" s="182"/>
      <c r="AV183" s="53"/>
      <c r="AW183" s="51"/>
      <c r="AX183" s="51"/>
      <c r="AY183" s="51"/>
      <c r="AZ183" s="237"/>
    </row>
    <row r="184" spans="2:52" ht="15" hidden="1" customHeight="1">
      <c r="B184" s="186">
        <v>16</v>
      </c>
      <c r="C184" s="189"/>
      <c r="D184" s="189"/>
      <c r="E184" s="189"/>
      <c r="F184" s="222"/>
      <c r="G184" s="36"/>
      <c r="H184" s="192"/>
      <c r="I184" s="180" t="e">
        <f>'Calificación probabilidad'!E223</f>
        <v>#DIV/0!</v>
      </c>
      <c r="J184" s="183" t="e">
        <f>MID(I184,1,1)</f>
        <v>#DIV/0!</v>
      </c>
      <c r="K184" s="218">
        <f>VALUE(IF(L184="Catastrofico",5,IF(L184="Mayor",4,IF(L184="Moderado",3,IF(L184="Menor",2,IF(L184="Insignificante",1,0))))))</f>
        <v>0</v>
      </c>
      <c r="L184" s="183"/>
      <c r="M184" s="180" t="e">
        <f>VALUE(CONCATENATE(J184,K184))</f>
        <v>#DIV/0!</v>
      </c>
      <c r="N184" s="180" t="e">
        <f>VLOOKUP(M184,Hoja2!$D$25:$E$67,2,0)</f>
        <v>#DIV/0!</v>
      </c>
      <c r="O184" s="34"/>
      <c r="P184" s="34"/>
      <c r="Q184" s="35">
        <f t="shared" si="99"/>
        <v>0</v>
      </c>
      <c r="R184" s="34"/>
      <c r="S184" s="35">
        <f t="shared" si="100"/>
        <v>0</v>
      </c>
      <c r="T184" s="34"/>
      <c r="U184" s="35">
        <f t="shared" si="101"/>
        <v>0</v>
      </c>
      <c r="V184" s="34"/>
      <c r="W184" s="35">
        <f t="shared" si="102"/>
        <v>0</v>
      </c>
      <c r="X184" s="34"/>
      <c r="Y184" s="35">
        <f t="shared" si="103"/>
        <v>0</v>
      </c>
      <c r="Z184" s="61"/>
      <c r="AA184" s="35">
        <f t="shared" si="104"/>
        <v>0</v>
      </c>
      <c r="AB184" s="34"/>
      <c r="AC184" s="35">
        <f t="shared" si="105"/>
        <v>0</v>
      </c>
      <c r="AD184" s="35">
        <f t="shared" si="98"/>
        <v>0</v>
      </c>
      <c r="AE184" s="34"/>
      <c r="AF184" s="35" t="str">
        <f t="shared" si="106"/>
        <v>Débil</v>
      </c>
      <c r="AG184" s="34"/>
      <c r="AH184" s="35">
        <f t="shared" si="107"/>
        <v>0</v>
      </c>
      <c r="AI184" s="35">
        <f t="shared" si="108"/>
        <v>0</v>
      </c>
      <c r="AJ184" s="180">
        <f>AVERAGE(AI184:AI196)</f>
        <v>0</v>
      </c>
      <c r="AK184" s="180" t="str">
        <f>IF(AJ184&lt;50,"Débil",IF(AND(AJ184&gt;=50,AJ184&lt;99),"Moderado",IF(AJ184=100,"Fuerte",)))</f>
        <v>Débil</v>
      </c>
      <c r="AL184" s="183"/>
      <c r="AM184" s="183"/>
      <c r="AN184" s="180" t="e">
        <f>VALUE(IF(AND(AK184="Fuerte",AL184="Directamente"),J184-2,IF(AND(AK184="Fuerte",AL184="No disminuye"),J184,IF(AND(AK184="Moderado",AL184="directamente"),J184-1,IF(AND(AK184="Moderado",AL184="no disminuye"),J184,J184)))))</f>
        <v>#DIV/0!</v>
      </c>
      <c r="AO184" s="180" t="e">
        <f>IF(AN184&lt;1,Hoja2!H198,AN184)</f>
        <v>#DIV/0!</v>
      </c>
      <c r="AP184" s="180" t="e">
        <f>IF(AO184=1,Hoja2!$H$3,IF(AO184=2,Hoja2!$H$4,IF(AO184=3,Hoja2!$H$5,IF(AO184=4,Hoja2!$H$6,IF(AO184=5,Hoja2!$H$7,0)))))</f>
        <v>#DIV/0!</v>
      </c>
      <c r="AQ184" s="180">
        <f>VALUE(IF(AND(AK184="Fuerte",AM184="Directamente"),K184-2,IF(AND(AK184="Fuerte",AM184="indirectamente"),K184-1,IF(AND(AK184="Fuerte",AM184="No disminuye"),K184,IF(AND(AK184="Moderado",AM184="directamente"),K184-1,IF(AND(AK184="Moderado",AM184="indirectamente"),K184,IF(AND(AK184="Moderado",AM184="no disminuye"),K184,K184)))))))</f>
        <v>0</v>
      </c>
      <c r="AR184" s="180">
        <f>IF(AQ184&lt;1,Hoja2!N198,AQ184)</f>
        <v>0</v>
      </c>
      <c r="AS184" s="180">
        <f>IF(AR184=1,Hoja2!$N$3,IF(AR184=2,Hoja2!$N$4,IF(AR184=3,Hoja2!$N$5,IF(AR184=4,Hoja2!$N$6,IF(AR184=5,Hoja2!$N$7,0)))))</f>
        <v>0</v>
      </c>
      <c r="AT184" s="180" t="e">
        <f>VALUE(CONCATENATE(AO184,AR184))</f>
        <v>#DIV/0!</v>
      </c>
      <c r="AU184" s="180" t="e">
        <f>VLOOKUP(AT184,Hoja2!$D$25:$E$49,2,0)</f>
        <v>#DIV/0!</v>
      </c>
      <c r="AV184" s="36"/>
      <c r="AW184" s="34"/>
      <c r="AX184" s="34"/>
      <c r="AY184" s="34"/>
      <c r="AZ184" s="235"/>
    </row>
    <row r="185" spans="2:52" ht="15" hidden="1" customHeight="1">
      <c r="B185" s="187"/>
      <c r="C185" s="190"/>
      <c r="D185" s="190"/>
      <c r="E185" s="190"/>
      <c r="F185" s="223"/>
      <c r="G185" s="17"/>
      <c r="H185" s="193"/>
      <c r="I185" s="181"/>
      <c r="J185" s="184"/>
      <c r="K185" s="219"/>
      <c r="L185" s="184"/>
      <c r="M185" s="181"/>
      <c r="N185" s="181"/>
      <c r="O185" s="16"/>
      <c r="P185" s="16"/>
      <c r="Q185" s="48">
        <f t="shared" si="99"/>
        <v>0</v>
      </c>
      <c r="R185" s="16"/>
      <c r="S185" s="48">
        <f t="shared" si="100"/>
        <v>0</v>
      </c>
      <c r="T185" s="16"/>
      <c r="U185" s="48">
        <f t="shared" si="101"/>
        <v>0</v>
      </c>
      <c r="V185" s="16"/>
      <c r="W185" s="48">
        <f t="shared" si="102"/>
        <v>0</v>
      </c>
      <c r="X185" s="16"/>
      <c r="Y185" s="48">
        <f t="shared" si="103"/>
        <v>0</v>
      </c>
      <c r="Z185" s="19"/>
      <c r="AA185" s="48">
        <f t="shared" si="104"/>
        <v>0</v>
      </c>
      <c r="AB185" s="16"/>
      <c r="AC185" s="48">
        <f t="shared" si="105"/>
        <v>0</v>
      </c>
      <c r="AD185" s="48">
        <f t="shared" si="98"/>
        <v>0</v>
      </c>
      <c r="AE185" s="16"/>
      <c r="AF185" s="48" t="str">
        <f t="shared" si="106"/>
        <v>Débil</v>
      </c>
      <c r="AG185" s="16"/>
      <c r="AH185" s="48">
        <f t="shared" si="107"/>
        <v>0</v>
      </c>
      <c r="AI185" s="48">
        <f t="shared" si="108"/>
        <v>0</v>
      </c>
      <c r="AJ185" s="181"/>
      <c r="AK185" s="181"/>
      <c r="AL185" s="184"/>
      <c r="AM185" s="184"/>
      <c r="AN185" s="181"/>
      <c r="AO185" s="181"/>
      <c r="AP185" s="181"/>
      <c r="AQ185" s="181"/>
      <c r="AR185" s="181"/>
      <c r="AS185" s="181"/>
      <c r="AT185" s="181"/>
      <c r="AU185" s="181"/>
      <c r="AV185" s="17"/>
      <c r="AW185" s="16"/>
      <c r="AX185" s="16"/>
      <c r="AY185" s="16"/>
      <c r="AZ185" s="236"/>
    </row>
    <row r="186" spans="2:52" ht="15" hidden="1" customHeight="1">
      <c r="B186" s="187"/>
      <c r="C186" s="190"/>
      <c r="D186" s="190"/>
      <c r="E186" s="190"/>
      <c r="F186" s="223"/>
      <c r="G186" s="17"/>
      <c r="H186" s="193"/>
      <c r="I186" s="181"/>
      <c r="J186" s="184"/>
      <c r="K186" s="219"/>
      <c r="L186" s="184"/>
      <c r="M186" s="181"/>
      <c r="N186" s="181"/>
      <c r="O186" s="16"/>
      <c r="P186" s="16"/>
      <c r="Q186" s="48">
        <f t="shared" si="99"/>
        <v>0</v>
      </c>
      <c r="R186" s="16"/>
      <c r="S186" s="48">
        <f t="shared" si="100"/>
        <v>0</v>
      </c>
      <c r="T186" s="16"/>
      <c r="U186" s="48">
        <f t="shared" si="101"/>
        <v>0</v>
      </c>
      <c r="V186" s="16"/>
      <c r="W186" s="48">
        <f t="shared" si="102"/>
        <v>0</v>
      </c>
      <c r="X186" s="16"/>
      <c r="Y186" s="48">
        <f t="shared" si="103"/>
        <v>0</v>
      </c>
      <c r="Z186" s="19"/>
      <c r="AA186" s="48">
        <f t="shared" si="104"/>
        <v>0</v>
      </c>
      <c r="AB186" s="16"/>
      <c r="AC186" s="48">
        <f t="shared" si="105"/>
        <v>0</v>
      </c>
      <c r="AD186" s="48">
        <f t="shared" si="98"/>
        <v>0</v>
      </c>
      <c r="AE186" s="16"/>
      <c r="AF186" s="48" t="str">
        <f t="shared" si="106"/>
        <v>Débil</v>
      </c>
      <c r="AG186" s="16"/>
      <c r="AH186" s="48">
        <f t="shared" si="107"/>
        <v>0</v>
      </c>
      <c r="AI186" s="48">
        <f t="shared" si="108"/>
        <v>0</v>
      </c>
      <c r="AJ186" s="181"/>
      <c r="AK186" s="181"/>
      <c r="AL186" s="184"/>
      <c r="AM186" s="184"/>
      <c r="AN186" s="181"/>
      <c r="AO186" s="181"/>
      <c r="AP186" s="181"/>
      <c r="AQ186" s="181"/>
      <c r="AR186" s="181"/>
      <c r="AS186" s="181"/>
      <c r="AT186" s="181"/>
      <c r="AU186" s="181"/>
      <c r="AV186" s="17"/>
      <c r="AW186" s="16"/>
      <c r="AX186" s="16"/>
      <c r="AY186" s="16"/>
      <c r="AZ186" s="236"/>
    </row>
    <row r="187" spans="2:52" ht="15" hidden="1" customHeight="1">
      <c r="B187" s="187"/>
      <c r="C187" s="190"/>
      <c r="D187" s="190"/>
      <c r="E187" s="190"/>
      <c r="F187" s="223"/>
      <c r="G187" s="17"/>
      <c r="H187" s="193"/>
      <c r="I187" s="181"/>
      <c r="J187" s="184"/>
      <c r="K187" s="219"/>
      <c r="L187" s="184"/>
      <c r="M187" s="181"/>
      <c r="N187" s="181"/>
      <c r="O187" s="16"/>
      <c r="P187" s="16"/>
      <c r="Q187" s="48">
        <f t="shared" si="99"/>
        <v>0</v>
      </c>
      <c r="R187" s="16"/>
      <c r="S187" s="48">
        <f t="shared" si="100"/>
        <v>0</v>
      </c>
      <c r="T187" s="16"/>
      <c r="U187" s="48">
        <f t="shared" si="101"/>
        <v>0</v>
      </c>
      <c r="V187" s="16"/>
      <c r="W187" s="48">
        <f t="shared" si="102"/>
        <v>0</v>
      </c>
      <c r="X187" s="16"/>
      <c r="Y187" s="48">
        <f t="shared" si="103"/>
        <v>0</v>
      </c>
      <c r="Z187" s="19"/>
      <c r="AA187" s="48">
        <f t="shared" si="104"/>
        <v>0</v>
      </c>
      <c r="AB187" s="16"/>
      <c r="AC187" s="48">
        <f t="shared" si="105"/>
        <v>0</v>
      </c>
      <c r="AD187" s="48">
        <f t="shared" si="98"/>
        <v>0</v>
      </c>
      <c r="AE187" s="16"/>
      <c r="AF187" s="48" t="str">
        <f t="shared" si="106"/>
        <v>Débil</v>
      </c>
      <c r="AG187" s="16"/>
      <c r="AH187" s="48">
        <f t="shared" si="107"/>
        <v>0</v>
      </c>
      <c r="AI187" s="48">
        <f t="shared" si="108"/>
        <v>0</v>
      </c>
      <c r="AJ187" s="181"/>
      <c r="AK187" s="181"/>
      <c r="AL187" s="184"/>
      <c r="AM187" s="184"/>
      <c r="AN187" s="181"/>
      <c r="AO187" s="181"/>
      <c r="AP187" s="181"/>
      <c r="AQ187" s="181"/>
      <c r="AR187" s="181"/>
      <c r="AS187" s="181"/>
      <c r="AT187" s="181"/>
      <c r="AU187" s="181"/>
      <c r="AV187" s="17"/>
      <c r="AW187" s="16"/>
      <c r="AX187" s="16"/>
      <c r="AY187" s="16"/>
      <c r="AZ187" s="236"/>
    </row>
    <row r="188" spans="2:52" ht="15" hidden="1" customHeight="1">
      <c r="B188" s="187"/>
      <c r="C188" s="190"/>
      <c r="D188" s="190"/>
      <c r="E188" s="190"/>
      <c r="F188" s="223"/>
      <c r="G188" s="18"/>
      <c r="H188" s="193"/>
      <c r="I188" s="181"/>
      <c r="J188" s="184"/>
      <c r="K188" s="219"/>
      <c r="L188" s="184"/>
      <c r="M188" s="181"/>
      <c r="N188" s="181"/>
      <c r="O188" s="16"/>
      <c r="P188" s="16"/>
      <c r="Q188" s="48">
        <f t="shared" si="99"/>
        <v>0</v>
      </c>
      <c r="R188" s="16"/>
      <c r="S188" s="48">
        <f t="shared" si="100"/>
        <v>0</v>
      </c>
      <c r="T188" s="16"/>
      <c r="U188" s="48">
        <f t="shared" si="101"/>
        <v>0</v>
      </c>
      <c r="V188" s="16"/>
      <c r="W188" s="48">
        <f t="shared" si="102"/>
        <v>0</v>
      </c>
      <c r="X188" s="16"/>
      <c r="Y188" s="48">
        <f t="shared" si="103"/>
        <v>0</v>
      </c>
      <c r="Z188" s="19"/>
      <c r="AA188" s="48">
        <f t="shared" si="104"/>
        <v>0</v>
      </c>
      <c r="AB188" s="16"/>
      <c r="AC188" s="48">
        <f t="shared" si="105"/>
        <v>0</v>
      </c>
      <c r="AD188" s="48">
        <f t="shared" si="98"/>
        <v>0</v>
      </c>
      <c r="AE188" s="16"/>
      <c r="AF188" s="48" t="str">
        <f t="shared" si="106"/>
        <v>Débil</v>
      </c>
      <c r="AG188" s="16"/>
      <c r="AH188" s="48">
        <f t="shared" si="107"/>
        <v>0</v>
      </c>
      <c r="AI188" s="48">
        <f t="shared" si="108"/>
        <v>0</v>
      </c>
      <c r="AJ188" s="181"/>
      <c r="AK188" s="181"/>
      <c r="AL188" s="184"/>
      <c r="AM188" s="184"/>
      <c r="AN188" s="181"/>
      <c r="AO188" s="181"/>
      <c r="AP188" s="181"/>
      <c r="AQ188" s="181"/>
      <c r="AR188" s="181"/>
      <c r="AS188" s="181"/>
      <c r="AT188" s="181"/>
      <c r="AU188" s="181"/>
      <c r="AV188" s="17"/>
      <c r="AW188" s="16"/>
      <c r="AX188" s="16"/>
      <c r="AY188" s="16"/>
      <c r="AZ188" s="236"/>
    </row>
    <row r="189" spans="2:52" ht="15" hidden="1" customHeight="1">
      <c r="B189" s="187"/>
      <c r="C189" s="190"/>
      <c r="D189" s="190"/>
      <c r="E189" s="190"/>
      <c r="F189" s="223"/>
      <c r="G189" s="18"/>
      <c r="H189" s="193"/>
      <c r="I189" s="181"/>
      <c r="J189" s="184"/>
      <c r="K189" s="219"/>
      <c r="L189" s="184"/>
      <c r="M189" s="181"/>
      <c r="N189" s="181"/>
      <c r="O189" s="16"/>
      <c r="P189" s="16"/>
      <c r="Q189" s="48">
        <f t="shared" si="99"/>
        <v>0</v>
      </c>
      <c r="R189" s="16"/>
      <c r="S189" s="48">
        <f t="shared" si="100"/>
        <v>0</v>
      </c>
      <c r="T189" s="16"/>
      <c r="U189" s="48">
        <f t="shared" si="101"/>
        <v>0</v>
      </c>
      <c r="V189" s="16"/>
      <c r="W189" s="48">
        <f t="shared" si="102"/>
        <v>0</v>
      </c>
      <c r="X189" s="16"/>
      <c r="Y189" s="48">
        <f t="shared" si="103"/>
        <v>0</v>
      </c>
      <c r="Z189" s="19"/>
      <c r="AA189" s="48">
        <f t="shared" si="104"/>
        <v>0</v>
      </c>
      <c r="AB189" s="16"/>
      <c r="AC189" s="48">
        <f t="shared" si="105"/>
        <v>0</v>
      </c>
      <c r="AD189" s="48">
        <f t="shared" si="98"/>
        <v>0</v>
      </c>
      <c r="AE189" s="16"/>
      <c r="AF189" s="48" t="str">
        <f t="shared" si="106"/>
        <v>Débil</v>
      </c>
      <c r="AG189" s="16"/>
      <c r="AH189" s="48">
        <f t="shared" si="107"/>
        <v>0</v>
      </c>
      <c r="AI189" s="48">
        <f t="shared" si="108"/>
        <v>0</v>
      </c>
      <c r="AJ189" s="181"/>
      <c r="AK189" s="181"/>
      <c r="AL189" s="184"/>
      <c r="AM189" s="184"/>
      <c r="AN189" s="181"/>
      <c r="AO189" s="181"/>
      <c r="AP189" s="181"/>
      <c r="AQ189" s="181"/>
      <c r="AR189" s="181"/>
      <c r="AS189" s="181"/>
      <c r="AT189" s="181"/>
      <c r="AU189" s="181"/>
      <c r="AV189" s="17"/>
      <c r="AW189" s="16"/>
      <c r="AX189" s="16"/>
      <c r="AY189" s="16"/>
      <c r="AZ189" s="236"/>
    </row>
    <row r="190" spans="2:52" ht="15" hidden="1" customHeight="1">
      <c r="B190" s="187"/>
      <c r="C190" s="190"/>
      <c r="D190" s="190"/>
      <c r="E190" s="190"/>
      <c r="F190" s="223"/>
      <c r="G190" s="18"/>
      <c r="H190" s="193"/>
      <c r="I190" s="181"/>
      <c r="J190" s="184"/>
      <c r="K190" s="219"/>
      <c r="L190" s="184"/>
      <c r="M190" s="181"/>
      <c r="N190" s="181"/>
      <c r="O190" s="16"/>
      <c r="P190" s="16"/>
      <c r="Q190" s="48">
        <f t="shared" si="99"/>
        <v>0</v>
      </c>
      <c r="R190" s="16"/>
      <c r="S190" s="48">
        <f t="shared" si="100"/>
        <v>0</v>
      </c>
      <c r="T190" s="16"/>
      <c r="U190" s="48">
        <f t="shared" si="101"/>
        <v>0</v>
      </c>
      <c r="V190" s="16"/>
      <c r="W190" s="48">
        <f t="shared" si="102"/>
        <v>0</v>
      </c>
      <c r="X190" s="16"/>
      <c r="Y190" s="48">
        <f t="shared" si="103"/>
        <v>0</v>
      </c>
      <c r="Z190" s="19"/>
      <c r="AA190" s="48">
        <f t="shared" si="104"/>
        <v>0</v>
      </c>
      <c r="AB190" s="16"/>
      <c r="AC190" s="48">
        <f t="shared" si="105"/>
        <v>0</v>
      </c>
      <c r="AD190" s="48">
        <f t="shared" si="98"/>
        <v>0</v>
      </c>
      <c r="AE190" s="16"/>
      <c r="AF190" s="48" t="str">
        <f t="shared" si="106"/>
        <v>Débil</v>
      </c>
      <c r="AG190" s="16"/>
      <c r="AH190" s="48">
        <f t="shared" si="107"/>
        <v>0</v>
      </c>
      <c r="AI190" s="48">
        <f t="shared" si="108"/>
        <v>0</v>
      </c>
      <c r="AJ190" s="181"/>
      <c r="AK190" s="181"/>
      <c r="AL190" s="184"/>
      <c r="AM190" s="184"/>
      <c r="AN190" s="181"/>
      <c r="AO190" s="181"/>
      <c r="AP190" s="181"/>
      <c r="AQ190" s="181"/>
      <c r="AR190" s="181"/>
      <c r="AS190" s="181"/>
      <c r="AT190" s="181"/>
      <c r="AU190" s="181"/>
      <c r="AV190" s="17"/>
      <c r="AW190" s="16"/>
      <c r="AX190" s="16"/>
      <c r="AY190" s="16"/>
      <c r="AZ190" s="236"/>
    </row>
    <row r="191" spans="2:52" ht="15" hidden="1" customHeight="1">
      <c r="B191" s="187"/>
      <c r="C191" s="190"/>
      <c r="D191" s="190"/>
      <c r="E191" s="190"/>
      <c r="F191" s="223"/>
      <c r="G191" s="18"/>
      <c r="H191" s="193"/>
      <c r="I191" s="181"/>
      <c r="J191" s="184"/>
      <c r="K191" s="219"/>
      <c r="L191" s="184"/>
      <c r="M191" s="181"/>
      <c r="N191" s="181"/>
      <c r="O191" s="16"/>
      <c r="P191" s="16"/>
      <c r="Q191" s="48">
        <f t="shared" si="99"/>
        <v>0</v>
      </c>
      <c r="R191" s="16"/>
      <c r="S191" s="48">
        <f t="shared" si="100"/>
        <v>0</v>
      </c>
      <c r="T191" s="16"/>
      <c r="U191" s="48">
        <f t="shared" si="101"/>
        <v>0</v>
      </c>
      <c r="V191" s="16"/>
      <c r="W191" s="48">
        <f t="shared" si="102"/>
        <v>0</v>
      </c>
      <c r="X191" s="16"/>
      <c r="Y191" s="48">
        <f t="shared" si="103"/>
        <v>0</v>
      </c>
      <c r="Z191" s="19"/>
      <c r="AA191" s="48">
        <f t="shared" si="104"/>
        <v>0</v>
      </c>
      <c r="AB191" s="16"/>
      <c r="AC191" s="48">
        <f t="shared" si="105"/>
        <v>0</v>
      </c>
      <c r="AD191" s="48">
        <f t="shared" si="98"/>
        <v>0</v>
      </c>
      <c r="AE191" s="16"/>
      <c r="AF191" s="48" t="str">
        <f t="shared" si="106"/>
        <v>Débil</v>
      </c>
      <c r="AG191" s="16"/>
      <c r="AH191" s="48">
        <f t="shared" si="107"/>
        <v>0</v>
      </c>
      <c r="AI191" s="48">
        <f t="shared" si="108"/>
        <v>0</v>
      </c>
      <c r="AJ191" s="181"/>
      <c r="AK191" s="181"/>
      <c r="AL191" s="184"/>
      <c r="AM191" s="184"/>
      <c r="AN191" s="181"/>
      <c r="AO191" s="181"/>
      <c r="AP191" s="181"/>
      <c r="AQ191" s="181"/>
      <c r="AR191" s="181"/>
      <c r="AS191" s="181"/>
      <c r="AT191" s="181"/>
      <c r="AU191" s="181"/>
      <c r="AV191" s="17"/>
      <c r="AW191" s="16"/>
      <c r="AX191" s="16"/>
      <c r="AY191" s="16"/>
      <c r="AZ191" s="236"/>
    </row>
    <row r="192" spans="2:52" ht="15" hidden="1" customHeight="1">
      <c r="B192" s="187"/>
      <c r="C192" s="190"/>
      <c r="D192" s="190"/>
      <c r="E192" s="190"/>
      <c r="F192" s="223"/>
      <c r="G192" s="18"/>
      <c r="H192" s="193"/>
      <c r="I192" s="181"/>
      <c r="J192" s="184"/>
      <c r="K192" s="219"/>
      <c r="L192" s="184"/>
      <c r="M192" s="181"/>
      <c r="N192" s="181"/>
      <c r="O192" s="16"/>
      <c r="P192" s="16"/>
      <c r="Q192" s="48">
        <f t="shared" si="99"/>
        <v>0</v>
      </c>
      <c r="R192" s="16"/>
      <c r="S192" s="48">
        <f t="shared" si="100"/>
        <v>0</v>
      </c>
      <c r="T192" s="16"/>
      <c r="U192" s="48">
        <f t="shared" si="101"/>
        <v>0</v>
      </c>
      <c r="V192" s="16"/>
      <c r="W192" s="48">
        <f t="shared" si="102"/>
        <v>0</v>
      </c>
      <c r="X192" s="16"/>
      <c r="Y192" s="48">
        <f t="shared" si="103"/>
        <v>0</v>
      </c>
      <c r="Z192" s="19"/>
      <c r="AA192" s="48">
        <f t="shared" si="104"/>
        <v>0</v>
      </c>
      <c r="AB192" s="16"/>
      <c r="AC192" s="48">
        <f t="shared" si="105"/>
        <v>0</v>
      </c>
      <c r="AD192" s="48">
        <f t="shared" si="98"/>
        <v>0</v>
      </c>
      <c r="AE192" s="16"/>
      <c r="AF192" s="48" t="str">
        <f t="shared" si="106"/>
        <v>Débil</v>
      </c>
      <c r="AG192" s="16"/>
      <c r="AH192" s="48">
        <f t="shared" si="107"/>
        <v>0</v>
      </c>
      <c r="AI192" s="48">
        <f t="shared" si="108"/>
        <v>0</v>
      </c>
      <c r="AJ192" s="181"/>
      <c r="AK192" s="181"/>
      <c r="AL192" s="184"/>
      <c r="AM192" s="184"/>
      <c r="AN192" s="181"/>
      <c r="AO192" s="181"/>
      <c r="AP192" s="181"/>
      <c r="AQ192" s="181"/>
      <c r="AR192" s="181"/>
      <c r="AS192" s="181"/>
      <c r="AT192" s="181"/>
      <c r="AU192" s="181"/>
      <c r="AV192" s="17"/>
      <c r="AW192" s="16"/>
      <c r="AX192" s="16"/>
      <c r="AY192" s="16"/>
      <c r="AZ192" s="236"/>
    </row>
    <row r="193" spans="2:52" ht="15" hidden="1" customHeight="1">
      <c r="B193" s="187"/>
      <c r="C193" s="190"/>
      <c r="D193" s="190"/>
      <c r="E193" s="190"/>
      <c r="F193" s="223"/>
      <c r="G193" s="18"/>
      <c r="H193" s="193"/>
      <c r="I193" s="181"/>
      <c r="J193" s="184"/>
      <c r="K193" s="219"/>
      <c r="L193" s="184"/>
      <c r="M193" s="181"/>
      <c r="N193" s="181"/>
      <c r="O193" s="16"/>
      <c r="P193" s="16"/>
      <c r="Q193" s="48">
        <f t="shared" si="99"/>
        <v>0</v>
      </c>
      <c r="R193" s="16"/>
      <c r="S193" s="48">
        <f t="shared" si="100"/>
        <v>0</v>
      </c>
      <c r="T193" s="16"/>
      <c r="U193" s="48">
        <f t="shared" si="101"/>
        <v>0</v>
      </c>
      <c r="V193" s="16"/>
      <c r="W193" s="48">
        <f t="shared" si="102"/>
        <v>0</v>
      </c>
      <c r="X193" s="16"/>
      <c r="Y193" s="48">
        <f t="shared" si="103"/>
        <v>0</v>
      </c>
      <c r="Z193" s="19"/>
      <c r="AA193" s="48">
        <f t="shared" si="104"/>
        <v>0</v>
      </c>
      <c r="AB193" s="16"/>
      <c r="AC193" s="48">
        <f t="shared" si="105"/>
        <v>0</v>
      </c>
      <c r="AD193" s="48">
        <f t="shared" si="98"/>
        <v>0</v>
      </c>
      <c r="AE193" s="16"/>
      <c r="AF193" s="48" t="str">
        <f t="shared" si="106"/>
        <v>Débil</v>
      </c>
      <c r="AG193" s="16"/>
      <c r="AH193" s="48">
        <f t="shared" si="107"/>
        <v>0</v>
      </c>
      <c r="AI193" s="48">
        <f t="shared" si="108"/>
        <v>0</v>
      </c>
      <c r="AJ193" s="181"/>
      <c r="AK193" s="181"/>
      <c r="AL193" s="184"/>
      <c r="AM193" s="184"/>
      <c r="AN193" s="181"/>
      <c r="AO193" s="181"/>
      <c r="AP193" s="181"/>
      <c r="AQ193" s="181"/>
      <c r="AR193" s="181"/>
      <c r="AS193" s="181"/>
      <c r="AT193" s="181"/>
      <c r="AU193" s="181"/>
      <c r="AV193" s="17"/>
      <c r="AW193" s="16"/>
      <c r="AX193" s="16"/>
      <c r="AY193" s="16"/>
      <c r="AZ193" s="236"/>
    </row>
    <row r="194" spans="2:52" ht="15" hidden="1" customHeight="1">
      <c r="B194" s="187"/>
      <c r="C194" s="190"/>
      <c r="D194" s="190"/>
      <c r="E194" s="190"/>
      <c r="F194" s="223"/>
      <c r="G194" s="18"/>
      <c r="H194" s="138"/>
      <c r="I194" s="181"/>
      <c r="J194" s="184"/>
      <c r="K194" s="219"/>
      <c r="L194" s="184"/>
      <c r="M194" s="181"/>
      <c r="N194" s="181"/>
      <c r="O194" s="16"/>
      <c r="P194" s="16"/>
      <c r="Q194" s="48">
        <f t="shared" si="99"/>
        <v>0</v>
      </c>
      <c r="R194" s="16"/>
      <c r="S194" s="48">
        <f t="shared" si="100"/>
        <v>0</v>
      </c>
      <c r="T194" s="16"/>
      <c r="U194" s="48">
        <f t="shared" si="101"/>
        <v>0</v>
      </c>
      <c r="V194" s="16"/>
      <c r="W194" s="48">
        <f t="shared" si="102"/>
        <v>0</v>
      </c>
      <c r="X194" s="16"/>
      <c r="Y194" s="48">
        <f t="shared" si="103"/>
        <v>0</v>
      </c>
      <c r="Z194" s="19"/>
      <c r="AA194" s="48">
        <f t="shared" si="104"/>
        <v>0</v>
      </c>
      <c r="AB194" s="16"/>
      <c r="AC194" s="48">
        <f t="shared" si="105"/>
        <v>0</v>
      </c>
      <c r="AD194" s="48">
        <f t="shared" si="98"/>
        <v>0</v>
      </c>
      <c r="AE194" s="16"/>
      <c r="AF194" s="48" t="str">
        <f t="shared" si="106"/>
        <v>Débil</v>
      </c>
      <c r="AG194" s="16"/>
      <c r="AH194" s="48">
        <f t="shared" si="107"/>
        <v>0</v>
      </c>
      <c r="AI194" s="48">
        <f t="shared" si="108"/>
        <v>0</v>
      </c>
      <c r="AJ194" s="181"/>
      <c r="AK194" s="181"/>
      <c r="AL194" s="184"/>
      <c r="AM194" s="184"/>
      <c r="AN194" s="181"/>
      <c r="AO194" s="181"/>
      <c r="AP194" s="181"/>
      <c r="AQ194" s="181"/>
      <c r="AR194" s="181"/>
      <c r="AS194" s="181"/>
      <c r="AT194" s="181"/>
      <c r="AU194" s="181"/>
      <c r="AV194" s="19"/>
      <c r="AW194" s="16"/>
      <c r="AX194" s="16"/>
      <c r="AY194" s="16"/>
      <c r="AZ194" s="236"/>
    </row>
    <row r="195" spans="2:52" ht="15" hidden="1" customHeight="1">
      <c r="B195" s="187"/>
      <c r="C195" s="190"/>
      <c r="D195" s="190"/>
      <c r="E195" s="190"/>
      <c r="F195" s="223"/>
      <c r="G195" s="20"/>
      <c r="H195" s="138"/>
      <c r="I195" s="181"/>
      <c r="J195" s="184"/>
      <c r="K195" s="219"/>
      <c r="L195" s="184"/>
      <c r="M195" s="181"/>
      <c r="N195" s="181"/>
      <c r="O195" s="16"/>
      <c r="P195" s="16"/>
      <c r="Q195" s="48">
        <f t="shared" si="99"/>
        <v>0</v>
      </c>
      <c r="R195" s="16"/>
      <c r="S195" s="48">
        <f t="shared" si="100"/>
        <v>0</v>
      </c>
      <c r="T195" s="16"/>
      <c r="U195" s="48">
        <f t="shared" si="101"/>
        <v>0</v>
      </c>
      <c r="V195" s="16"/>
      <c r="W195" s="48">
        <f t="shared" si="102"/>
        <v>0</v>
      </c>
      <c r="X195" s="16"/>
      <c r="Y195" s="48">
        <f t="shared" si="103"/>
        <v>0</v>
      </c>
      <c r="Z195" s="19"/>
      <c r="AA195" s="48">
        <f t="shared" si="104"/>
        <v>0</v>
      </c>
      <c r="AB195" s="16"/>
      <c r="AC195" s="48">
        <f t="shared" si="105"/>
        <v>0</v>
      </c>
      <c r="AD195" s="48">
        <f t="shared" si="98"/>
        <v>0</v>
      </c>
      <c r="AE195" s="16"/>
      <c r="AF195" s="48" t="str">
        <f t="shared" si="106"/>
        <v>Débil</v>
      </c>
      <c r="AG195" s="16"/>
      <c r="AH195" s="48">
        <f t="shared" si="107"/>
        <v>0</v>
      </c>
      <c r="AI195" s="48">
        <f t="shared" si="108"/>
        <v>0</v>
      </c>
      <c r="AJ195" s="181"/>
      <c r="AK195" s="181"/>
      <c r="AL195" s="184"/>
      <c r="AM195" s="184"/>
      <c r="AN195" s="181"/>
      <c r="AO195" s="181"/>
      <c r="AP195" s="181"/>
      <c r="AQ195" s="181"/>
      <c r="AR195" s="181"/>
      <c r="AS195" s="181"/>
      <c r="AT195" s="181"/>
      <c r="AU195" s="181"/>
      <c r="AV195" s="21"/>
      <c r="AW195" s="16"/>
      <c r="AX195" s="16"/>
      <c r="AY195" s="16"/>
      <c r="AZ195" s="236"/>
    </row>
    <row r="196" spans="2:52" ht="15.75" hidden="1" customHeight="1" thickBot="1">
      <c r="B196" s="188"/>
      <c r="C196" s="191"/>
      <c r="D196" s="191"/>
      <c r="E196" s="191"/>
      <c r="F196" s="224"/>
      <c r="G196" s="50"/>
      <c r="H196" s="194"/>
      <c r="I196" s="182"/>
      <c r="J196" s="185"/>
      <c r="K196" s="220"/>
      <c r="L196" s="185"/>
      <c r="M196" s="182"/>
      <c r="N196" s="182"/>
      <c r="O196" s="51"/>
      <c r="P196" s="51"/>
      <c r="Q196" s="52">
        <f t="shared" si="99"/>
        <v>0</v>
      </c>
      <c r="R196" s="51"/>
      <c r="S196" s="52">
        <f t="shared" si="100"/>
        <v>0</v>
      </c>
      <c r="T196" s="51"/>
      <c r="U196" s="52">
        <f t="shared" si="101"/>
        <v>0</v>
      </c>
      <c r="V196" s="51"/>
      <c r="W196" s="52">
        <f t="shared" si="102"/>
        <v>0</v>
      </c>
      <c r="X196" s="51"/>
      <c r="Y196" s="52">
        <f t="shared" si="103"/>
        <v>0</v>
      </c>
      <c r="Z196" s="62"/>
      <c r="AA196" s="52">
        <f t="shared" si="104"/>
        <v>0</v>
      </c>
      <c r="AB196" s="51"/>
      <c r="AC196" s="52">
        <f t="shared" si="105"/>
        <v>0</v>
      </c>
      <c r="AD196" s="52">
        <f t="shared" si="98"/>
        <v>0</v>
      </c>
      <c r="AE196" s="51"/>
      <c r="AF196" s="52" t="str">
        <f t="shared" si="106"/>
        <v>Débil</v>
      </c>
      <c r="AG196" s="51"/>
      <c r="AH196" s="52">
        <f t="shared" si="107"/>
        <v>0</v>
      </c>
      <c r="AI196" s="52">
        <f t="shared" si="108"/>
        <v>0</v>
      </c>
      <c r="AJ196" s="182"/>
      <c r="AK196" s="182"/>
      <c r="AL196" s="185"/>
      <c r="AM196" s="185"/>
      <c r="AN196" s="182"/>
      <c r="AO196" s="182"/>
      <c r="AP196" s="182"/>
      <c r="AQ196" s="182"/>
      <c r="AR196" s="182"/>
      <c r="AS196" s="182"/>
      <c r="AT196" s="182"/>
      <c r="AU196" s="182"/>
      <c r="AV196" s="53"/>
      <c r="AW196" s="51"/>
      <c r="AX196" s="51"/>
      <c r="AY196" s="51"/>
      <c r="AZ196" s="237"/>
    </row>
    <row r="197" spans="2:52" ht="15" hidden="1" customHeight="1">
      <c r="B197" s="186">
        <v>17</v>
      </c>
      <c r="C197" s="189"/>
      <c r="D197" s="189"/>
      <c r="E197" s="189"/>
      <c r="F197" s="222"/>
      <c r="G197" s="36"/>
      <c r="H197" s="192"/>
      <c r="I197" s="180" t="e">
        <f>'Calificación probabilidad'!E237</f>
        <v>#DIV/0!</v>
      </c>
      <c r="J197" s="183" t="e">
        <f>MID(I197,1,1)</f>
        <v>#DIV/0!</v>
      </c>
      <c r="K197" s="218">
        <f>VALUE(IF(L197="Catastrofico",5,IF(L197="Mayor",4,IF(L197="Moderado",3,IF(L197="Menor",2,IF(L197="Insignificante",1,0))))))</f>
        <v>0</v>
      </c>
      <c r="L197" s="183"/>
      <c r="M197" s="180" t="e">
        <f>VALUE(CONCATENATE(J197,K197))</f>
        <v>#DIV/0!</v>
      </c>
      <c r="N197" s="180" t="e">
        <f>VLOOKUP(M197,Hoja2!$D$25:$E$67,2,0)</f>
        <v>#DIV/0!</v>
      </c>
      <c r="O197" s="34"/>
      <c r="P197" s="34"/>
      <c r="Q197" s="35">
        <f t="shared" si="99"/>
        <v>0</v>
      </c>
      <c r="R197" s="34"/>
      <c r="S197" s="35">
        <f t="shared" si="100"/>
        <v>0</v>
      </c>
      <c r="T197" s="34"/>
      <c r="U197" s="35">
        <f t="shared" si="101"/>
        <v>0</v>
      </c>
      <c r="V197" s="34"/>
      <c r="W197" s="35">
        <f t="shared" si="102"/>
        <v>0</v>
      </c>
      <c r="X197" s="34"/>
      <c r="Y197" s="35">
        <f t="shared" si="103"/>
        <v>0</v>
      </c>
      <c r="Z197" s="61"/>
      <c r="AA197" s="35">
        <f t="shared" si="104"/>
        <v>0</v>
      </c>
      <c r="AB197" s="34"/>
      <c r="AC197" s="35">
        <f t="shared" si="105"/>
        <v>0</v>
      </c>
      <c r="AD197" s="35">
        <f t="shared" si="98"/>
        <v>0</v>
      </c>
      <c r="AE197" s="34"/>
      <c r="AF197" s="35" t="str">
        <f t="shared" si="106"/>
        <v>Débil</v>
      </c>
      <c r="AG197" s="34"/>
      <c r="AH197" s="35">
        <f t="shared" si="107"/>
        <v>0</v>
      </c>
      <c r="AI197" s="35">
        <f t="shared" si="108"/>
        <v>0</v>
      </c>
      <c r="AJ197" s="180">
        <f>AVERAGE(AI197:AI209)</f>
        <v>0</v>
      </c>
      <c r="AK197" s="180" t="str">
        <f>IF(AJ197&lt;50,"Débil",IF(AND(AJ197&gt;=50,AJ197&lt;99),"Moderado",IF(AJ197=100,"Fuerte",)))</f>
        <v>Débil</v>
      </c>
      <c r="AL197" s="183"/>
      <c r="AM197" s="183"/>
      <c r="AN197" s="180" t="e">
        <f>VALUE(IF(AND(AK197="Fuerte",AL197="Directamente"),J197-2,IF(AND(AK197="Fuerte",AL197="No disminuye"),J197,IF(AND(AK197="Moderado",AL197="directamente"),J197-1,IF(AND(AK197="Moderado",AL197="no disminuye"),J197,J197)))))</f>
        <v>#DIV/0!</v>
      </c>
      <c r="AO197" s="180" t="e">
        <f>IF(AN197&lt;1,Hoja2!H211,AN197)</f>
        <v>#DIV/0!</v>
      </c>
      <c r="AP197" s="180" t="e">
        <f>IF(AO197=1,Hoja2!$H$3,IF(AO197=2,Hoja2!$H$4,IF(AO197=3,Hoja2!$H$5,IF(AO197=4,Hoja2!$H$6,IF(AO197=5,Hoja2!$H$7,0)))))</f>
        <v>#DIV/0!</v>
      </c>
      <c r="AQ197" s="180">
        <f>VALUE(IF(AND(AK197="Fuerte",AM197="Directamente"),K197-2,IF(AND(AK197="Fuerte",AM197="indirectamente"),K197-1,IF(AND(AK197="Fuerte",AM197="No disminuye"),K197,IF(AND(AK197="Moderado",AM197="directamente"),K197-1,IF(AND(AK197="Moderado",AM197="indirectamente"),K197,IF(AND(AK197="Moderado",AM197="no disminuye"),K197,K197)))))))</f>
        <v>0</v>
      </c>
      <c r="AR197" s="180">
        <f>IF(AQ197&lt;1,Hoja2!N211,AQ197)</f>
        <v>0</v>
      </c>
      <c r="AS197" s="180">
        <f>IF(AR197=1,Hoja2!$N$3,IF(AR197=2,Hoja2!$N$4,IF(AR197=3,Hoja2!$N$5,IF(AR197=4,Hoja2!$N$6,IF(AR197=5,Hoja2!$N$7,0)))))</f>
        <v>0</v>
      </c>
      <c r="AT197" s="180" t="e">
        <f>VALUE(CONCATENATE(AO197,AR197))</f>
        <v>#DIV/0!</v>
      </c>
      <c r="AU197" s="180" t="e">
        <f>VLOOKUP(AT197,Hoja2!$D$25:$E$49,2,0)</f>
        <v>#DIV/0!</v>
      </c>
      <c r="AV197" s="36"/>
      <c r="AW197" s="34"/>
      <c r="AX197" s="34"/>
      <c r="AY197" s="34"/>
      <c r="AZ197" s="235"/>
    </row>
    <row r="198" spans="2:52" ht="15" hidden="1" customHeight="1">
      <c r="B198" s="187"/>
      <c r="C198" s="190"/>
      <c r="D198" s="190"/>
      <c r="E198" s="190"/>
      <c r="F198" s="223"/>
      <c r="G198" s="17"/>
      <c r="H198" s="193"/>
      <c r="I198" s="181"/>
      <c r="J198" s="184"/>
      <c r="K198" s="219"/>
      <c r="L198" s="184"/>
      <c r="M198" s="181"/>
      <c r="N198" s="181"/>
      <c r="O198" s="16"/>
      <c r="P198" s="16"/>
      <c r="Q198" s="48">
        <f t="shared" si="99"/>
        <v>0</v>
      </c>
      <c r="R198" s="16"/>
      <c r="S198" s="48">
        <f t="shared" si="100"/>
        <v>0</v>
      </c>
      <c r="T198" s="16"/>
      <c r="U198" s="48">
        <f t="shared" si="101"/>
        <v>0</v>
      </c>
      <c r="V198" s="16"/>
      <c r="W198" s="48">
        <f t="shared" si="102"/>
        <v>0</v>
      </c>
      <c r="X198" s="16"/>
      <c r="Y198" s="48">
        <f t="shared" si="103"/>
        <v>0</v>
      </c>
      <c r="Z198" s="19"/>
      <c r="AA198" s="48">
        <f t="shared" si="104"/>
        <v>0</v>
      </c>
      <c r="AB198" s="16"/>
      <c r="AC198" s="48">
        <f t="shared" si="105"/>
        <v>0</v>
      </c>
      <c r="AD198" s="48">
        <f t="shared" si="98"/>
        <v>0</v>
      </c>
      <c r="AE198" s="16"/>
      <c r="AF198" s="48" t="str">
        <f t="shared" si="106"/>
        <v>Débil</v>
      </c>
      <c r="AG198" s="16"/>
      <c r="AH198" s="48">
        <f t="shared" si="107"/>
        <v>0</v>
      </c>
      <c r="AI198" s="48">
        <f t="shared" si="108"/>
        <v>0</v>
      </c>
      <c r="AJ198" s="181"/>
      <c r="AK198" s="181"/>
      <c r="AL198" s="184"/>
      <c r="AM198" s="184"/>
      <c r="AN198" s="181"/>
      <c r="AO198" s="181"/>
      <c r="AP198" s="181"/>
      <c r="AQ198" s="181"/>
      <c r="AR198" s="181"/>
      <c r="AS198" s="181"/>
      <c r="AT198" s="181"/>
      <c r="AU198" s="181"/>
      <c r="AV198" s="17"/>
      <c r="AW198" s="16"/>
      <c r="AX198" s="16"/>
      <c r="AY198" s="16"/>
      <c r="AZ198" s="236"/>
    </row>
    <row r="199" spans="2:52" ht="15" hidden="1" customHeight="1">
      <c r="B199" s="187"/>
      <c r="C199" s="190"/>
      <c r="D199" s="190"/>
      <c r="E199" s="190"/>
      <c r="F199" s="223"/>
      <c r="G199" s="17"/>
      <c r="H199" s="193"/>
      <c r="I199" s="181"/>
      <c r="J199" s="184"/>
      <c r="K199" s="219"/>
      <c r="L199" s="184"/>
      <c r="M199" s="181"/>
      <c r="N199" s="181"/>
      <c r="O199" s="16"/>
      <c r="P199" s="16"/>
      <c r="Q199" s="48">
        <f t="shared" si="99"/>
        <v>0</v>
      </c>
      <c r="R199" s="16"/>
      <c r="S199" s="48">
        <f t="shared" si="100"/>
        <v>0</v>
      </c>
      <c r="T199" s="16"/>
      <c r="U199" s="48">
        <f t="shared" si="101"/>
        <v>0</v>
      </c>
      <c r="V199" s="16"/>
      <c r="W199" s="48">
        <f t="shared" si="102"/>
        <v>0</v>
      </c>
      <c r="X199" s="16"/>
      <c r="Y199" s="48">
        <f t="shared" si="103"/>
        <v>0</v>
      </c>
      <c r="Z199" s="19"/>
      <c r="AA199" s="48">
        <f t="shared" si="104"/>
        <v>0</v>
      </c>
      <c r="AB199" s="16"/>
      <c r="AC199" s="48">
        <f t="shared" si="105"/>
        <v>0</v>
      </c>
      <c r="AD199" s="48">
        <f t="shared" si="98"/>
        <v>0</v>
      </c>
      <c r="AE199" s="16"/>
      <c r="AF199" s="48" t="str">
        <f t="shared" si="106"/>
        <v>Débil</v>
      </c>
      <c r="AG199" s="16"/>
      <c r="AH199" s="48">
        <f t="shared" si="107"/>
        <v>0</v>
      </c>
      <c r="AI199" s="48">
        <f t="shared" si="108"/>
        <v>0</v>
      </c>
      <c r="AJ199" s="181"/>
      <c r="AK199" s="181"/>
      <c r="AL199" s="184"/>
      <c r="AM199" s="184"/>
      <c r="AN199" s="181"/>
      <c r="AO199" s="181"/>
      <c r="AP199" s="181"/>
      <c r="AQ199" s="181"/>
      <c r="AR199" s="181"/>
      <c r="AS199" s="181"/>
      <c r="AT199" s="181"/>
      <c r="AU199" s="181"/>
      <c r="AV199" s="17"/>
      <c r="AW199" s="16"/>
      <c r="AX199" s="16"/>
      <c r="AY199" s="16"/>
      <c r="AZ199" s="236"/>
    </row>
    <row r="200" spans="2:52" ht="15" hidden="1" customHeight="1">
      <c r="B200" s="187"/>
      <c r="C200" s="190"/>
      <c r="D200" s="190"/>
      <c r="E200" s="190"/>
      <c r="F200" s="223"/>
      <c r="G200" s="18"/>
      <c r="H200" s="193"/>
      <c r="I200" s="181"/>
      <c r="J200" s="184"/>
      <c r="K200" s="219"/>
      <c r="L200" s="184"/>
      <c r="M200" s="181"/>
      <c r="N200" s="181"/>
      <c r="O200" s="16"/>
      <c r="P200" s="16"/>
      <c r="Q200" s="48">
        <f t="shared" si="99"/>
        <v>0</v>
      </c>
      <c r="R200" s="16"/>
      <c r="S200" s="48">
        <f t="shared" si="100"/>
        <v>0</v>
      </c>
      <c r="T200" s="16"/>
      <c r="U200" s="48">
        <f t="shared" si="101"/>
        <v>0</v>
      </c>
      <c r="V200" s="16"/>
      <c r="W200" s="48">
        <f t="shared" si="102"/>
        <v>0</v>
      </c>
      <c r="X200" s="16"/>
      <c r="Y200" s="48">
        <f t="shared" si="103"/>
        <v>0</v>
      </c>
      <c r="Z200" s="19"/>
      <c r="AA200" s="48">
        <f t="shared" si="104"/>
        <v>0</v>
      </c>
      <c r="AB200" s="16"/>
      <c r="AC200" s="48">
        <f t="shared" si="105"/>
        <v>0</v>
      </c>
      <c r="AD200" s="48">
        <f t="shared" si="98"/>
        <v>0</v>
      </c>
      <c r="AE200" s="16"/>
      <c r="AF200" s="48" t="str">
        <f t="shared" si="106"/>
        <v>Débil</v>
      </c>
      <c r="AG200" s="16"/>
      <c r="AH200" s="48">
        <f t="shared" si="107"/>
        <v>0</v>
      </c>
      <c r="AI200" s="48">
        <f t="shared" si="108"/>
        <v>0</v>
      </c>
      <c r="AJ200" s="181"/>
      <c r="AK200" s="181"/>
      <c r="AL200" s="184"/>
      <c r="AM200" s="184"/>
      <c r="AN200" s="181"/>
      <c r="AO200" s="181"/>
      <c r="AP200" s="181"/>
      <c r="AQ200" s="181"/>
      <c r="AR200" s="181"/>
      <c r="AS200" s="181"/>
      <c r="AT200" s="181"/>
      <c r="AU200" s="181"/>
      <c r="AV200" s="17"/>
      <c r="AW200" s="16"/>
      <c r="AX200" s="16"/>
      <c r="AY200" s="16"/>
      <c r="AZ200" s="236"/>
    </row>
    <row r="201" spans="2:52" ht="15" hidden="1" customHeight="1">
      <c r="B201" s="187"/>
      <c r="C201" s="190"/>
      <c r="D201" s="190"/>
      <c r="E201" s="190"/>
      <c r="F201" s="223"/>
      <c r="G201" s="18"/>
      <c r="H201" s="193"/>
      <c r="I201" s="181"/>
      <c r="J201" s="184"/>
      <c r="K201" s="219"/>
      <c r="L201" s="184"/>
      <c r="M201" s="181"/>
      <c r="N201" s="181"/>
      <c r="O201" s="16"/>
      <c r="P201" s="16"/>
      <c r="Q201" s="48">
        <f t="shared" si="99"/>
        <v>0</v>
      </c>
      <c r="R201" s="16"/>
      <c r="S201" s="48">
        <f t="shared" si="100"/>
        <v>0</v>
      </c>
      <c r="T201" s="16"/>
      <c r="U201" s="48">
        <f t="shared" si="101"/>
        <v>0</v>
      </c>
      <c r="V201" s="16"/>
      <c r="W201" s="48">
        <f t="shared" si="102"/>
        <v>0</v>
      </c>
      <c r="X201" s="16"/>
      <c r="Y201" s="48">
        <f t="shared" si="103"/>
        <v>0</v>
      </c>
      <c r="Z201" s="19"/>
      <c r="AA201" s="48">
        <f t="shared" si="104"/>
        <v>0</v>
      </c>
      <c r="AB201" s="16"/>
      <c r="AC201" s="48">
        <f t="shared" si="105"/>
        <v>0</v>
      </c>
      <c r="AD201" s="48">
        <f t="shared" si="98"/>
        <v>0</v>
      </c>
      <c r="AE201" s="16"/>
      <c r="AF201" s="48" t="str">
        <f t="shared" si="106"/>
        <v>Débil</v>
      </c>
      <c r="AG201" s="16"/>
      <c r="AH201" s="48">
        <f t="shared" si="107"/>
        <v>0</v>
      </c>
      <c r="AI201" s="48">
        <f t="shared" si="108"/>
        <v>0</v>
      </c>
      <c r="AJ201" s="181"/>
      <c r="AK201" s="181"/>
      <c r="AL201" s="184"/>
      <c r="AM201" s="184"/>
      <c r="AN201" s="181"/>
      <c r="AO201" s="181"/>
      <c r="AP201" s="181"/>
      <c r="AQ201" s="181"/>
      <c r="AR201" s="181"/>
      <c r="AS201" s="181"/>
      <c r="AT201" s="181"/>
      <c r="AU201" s="181"/>
      <c r="AV201" s="17"/>
      <c r="AW201" s="16"/>
      <c r="AX201" s="16"/>
      <c r="AY201" s="16"/>
      <c r="AZ201" s="236"/>
    </row>
    <row r="202" spans="2:52" ht="15" hidden="1" customHeight="1">
      <c r="B202" s="187"/>
      <c r="C202" s="190"/>
      <c r="D202" s="190"/>
      <c r="E202" s="190"/>
      <c r="F202" s="223"/>
      <c r="G202" s="18"/>
      <c r="H202" s="193"/>
      <c r="I202" s="181"/>
      <c r="J202" s="184"/>
      <c r="K202" s="219"/>
      <c r="L202" s="184"/>
      <c r="M202" s="181"/>
      <c r="N202" s="181"/>
      <c r="O202" s="16"/>
      <c r="P202" s="16"/>
      <c r="Q202" s="48">
        <f t="shared" si="99"/>
        <v>0</v>
      </c>
      <c r="R202" s="16"/>
      <c r="S202" s="48">
        <f t="shared" si="100"/>
        <v>0</v>
      </c>
      <c r="T202" s="16"/>
      <c r="U202" s="48">
        <f t="shared" si="101"/>
        <v>0</v>
      </c>
      <c r="V202" s="16"/>
      <c r="W202" s="48">
        <f t="shared" si="102"/>
        <v>0</v>
      </c>
      <c r="X202" s="16"/>
      <c r="Y202" s="48">
        <f t="shared" si="103"/>
        <v>0</v>
      </c>
      <c r="Z202" s="19"/>
      <c r="AA202" s="48">
        <f t="shared" si="104"/>
        <v>0</v>
      </c>
      <c r="AB202" s="16"/>
      <c r="AC202" s="48">
        <f t="shared" si="105"/>
        <v>0</v>
      </c>
      <c r="AD202" s="48">
        <f t="shared" si="98"/>
        <v>0</v>
      </c>
      <c r="AE202" s="16"/>
      <c r="AF202" s="48" t="str">
        <f t="shared" si="106"/>
        <v>Débil</v>
      </c>
      <c r="AG202" s="16"/>
      <c r="AH202" s="48">
        <f t="shared" si="107"/>
        <v>0</v>
      </c>
      <c r="AI202" s="48">
        <f t="shared" si="108"/>
        <v>0</v>
      </c>
      <c r="AJ202" s="181"/>
      <c r="AK202" s="181"/>
      <c r="AL202" s="184"/>
      <c r="AM202" s="184"/>
      <c r="AN202" s="181"/>
      <c r="AO202" s="181"/>
      <c r="AP202" s="181"/>
      <c r="AQ202" s="181"/>
      <c r="AR202" s="181"/>
      <c r="AS202" s="181"/>
      <c r="AT202" s="181"/>
      <c r="AU202" s="181"/>
      <c r="AV202" s="17"/>
      <c r="AW202" s="16"/>
      <c r="AX202" s="16"/>
      <c r="AY202" s="16"/>
      <c r="AZ202" s="236"/>
    </row>
    <row r="203" spans="2:52" ht="15" hidden="1" customHeight="1">
      <c r="B203" s="187"/>
      <c r="C203" s="190"/>
      <c r="D203" s="190"/>
      <c r="E203" s="190"/>
      <c r="F203" s="223"/>
      <c r="G203" s="18"/>
      <c r="H203" s="193"/>
      <c r="I203" s="181"/>
      <c r="J203" s="184"/>
      <c r="K203" s="219"/>
      <c r="L203" s="184"/>
      <c r="M203" s="181"/>
      <c r="N203" s="181"/>
      <c r="O203" s="16"/>
      <c r="P203" s="16"/>
      <c r="Q203" s="48">
        <f t="shared" si="99"/>
        <v>0</v>
      </c>
      <c r="R203" s="16"/>
      <c r="S203" s="48">
        <f t="shared" si="100"/>
        <v>0</v>
      </c>
      <c r="T203" s="16"/>
      <c r="U203" s="48">
        <f t="shared" si="101"/>
        <v>0</v>
      </c>
      <c r="V203" s="16"/>
      <c r="W203" s="48">
        <f t="shared" si="102"/>
        <v>0</v>
      </c>
      <c r="X203" s="16"/>
      <c r="Y203" s="48">
        <f t="shared" si="103"/>
        <v>0</v>
      </c>
      <c r="Z203" s="19"/>
      <c r="AA203" s="48">
        <f t="shared" si="104"/>
        <v>0</v>
      </c>
      <c r="AB203" s="16"/>
      <c r="AC203" s="48">
        <f t="shared" si="105"/>
        <v>0</v>
      </c>
      <c r="AD203" s="48">
        <f t="shared" si="98"/>
        <v>0</v>
      </c>
      <c r="AE203" s="16"/>
      <c r="AF203" s="48" t="str">
        <f t="shared" si="106"/>
        <v>Débil</v>
      </c>
      <c r="AG203" s="16"/>
      <c r="AH203" s="48">
        <f t="shared" si="107"/>
        <v>0</v>
      </c>
      <c r="AI203" s="48">
        <f t="shared" si="108"/>
        <v>0</v>
      </c>
      <c r="AJ203" s="181"/>
      <c r="AK203" s="181"/>
      <c r="AL203" s="184"/>
      <c r="AM203" s="184"/>
      <c r="AN203" s="181"/>
      <c r="AO203" s="181"/>
      <c r="AP203" s="181"/>
      <c r="AQ203" s="181"/>
      <c r="AR203" s="181"/>
      <c r="AS203" s="181"/>
      <c r="AT203" s="181"/>
      <c r="AU203" s="181"/>
      <c r="AV203" s="17"/>
      <c r="AW203" s="16"/>
      <c r="AX203" s="16"/>
      <c r="AY203" s="16"/>
      <c r="AZ203" s="236"/>
    </row>
    <row r="204" spans="2:52" ht="15" hidden="1" customHeight="1">
      <c r="B204" s="187"/>
      <c r="C204" s="190"/>
      <c r="D204" s="190"/>
      <c r="E204" s="190"/>
      <c r="F204" s="223"/>
      <c r="G204" s="18"/>
      <c r="H204" s="193"/>
      <c r="I204" s="181"/>
      <c r="J204" s="184"/>
      <c r="K204" s="219"/>
      <c r="L204" s="184"/>
      <c r="M204" s="181"/>
      <c r="N204" s="181"/>
      <c r="O204" s="16"/>
      <c r="P204" s="16"/>
      <c r="Q204" s="48">
        <f t="shared" si="99"/>
        <v>0</v>
      </c>
      <c r="R204" s="16"/>
      <c r="S204" s="48">
        <f t="shared" si="100"/>
        <v>0</v>
      </c>
      <c r="T204" s="16"/>
      <c r="U204" s="48">
        <f t="shared" si="101"/>
        <v>0</v>
      </c>
      <c r="V204" s="16"/>
      <c r="W204" s="48">
        <f t="shared" si="102"/>
        <v>0</v>
      </c>
      <c r="X204" s="16"/>
      <c r="Y204" s="48">
        <f t="shared" si="103"/>
        <v>0</v>
      </c>
      <c r="Z204" s="19"/>
      <c r="AA204" s="48">
        <f t="shared" si="104"/>
        <v>0</v>
      </c>
      <c r="AB204" s="16"/>
      <c r="AC204" s="48">
        <f t="shared" si="105"/>
        <v>0</v>
      </c>
      <c r="AD204" s="48">
        <f t="shared" si="98"/>
        <v>0</v>
      </c>
      <c r="AE204" s="16"/>
      <c r="AF204" s="48" t="str">
        <f t="shared" si="106"/>
        <v>Débil</v>
      </c>
      <c r="AG204" s="16"/>
      <c r="AH204" s="48">
        <f t="shared" si="107"/>
        <v>0</v>
      </c>
      <c r="AI204" s="48">
        <f t="shared" si="108"/>
        <v>0</v>
      </c>
      <c r="AJ204" s="181"/>
      <c r="AK204" s="181"/>
      <c r="AL204" s="184"/>
      <c r="AM204" s="184"/>
      <c r="AN204" s="181"/>
      <c r="AO204" s="181"/>
      <c r="AP204" s="181"/>
      <c r="AQ204" s="181"/>
      <c r="AR204" s="181"/>
      <c r="AS204" s="181"/>
      <c r="AT204" s="181"/>
      <c r="AU204" s="181"/>
      <c r="AV204" s="17"/>
      <c r="AW204" s="16"/>
      <c r="AX204" s="16"/>
      <c r="AY204" s="16"/>
      <c r="AZ204" s="236"/>
    </row>
    <row r="205" spans="2:52" ht="15" hidden="1" customHeight="1">
      <c r="B205" s="187"/>
      <c r="C205" s="190"/>
      <c r="D205" s="190"/>
      <c r="E205" s="190"/>
      <c r="F205" s="223"/>
      <c r="G205" s="18"/>
      <c r="H205" s="193"/>
      <c r="I205" s="181"/>
      <c r="J205" s="184"/>
      <c r="K205" s="219"/>
      <c r="L205" s="184"/>
      <c r="M205" s="181"/>
      <c r="N205" s="181"/>
      <c r="O205" s="16"/>
      <c r="P205" s="16"/>
      <c r="Q205" s="48">
        <f t="shared" si="99"/>
        <v>0</v>
      </c>
      <c r="R205" s="16"/>
      <c r="S205" s="48">
        <f t="shared" si="100"/>
        <v>0</v>
      </c>
      <c r="T205" s="16"/>
      <c r="U205" s="48">
        <f t="shared" si="101"/>
        <v>0</v>
      </c>
      <c r="V205" s="16"/>
      <c r="W205" s="48">
        <f t="shared" si="102"/>
        <v>0</v>
      </c>
      <c r="X205" s="16"/>
      <c r="Y205" s="48">
        <f t="shared" si="103"/>
        <v>0</v>
      </c>
      <c r="Z205" s="19"/>
      <c r="AA205" s="48">
        <f t="shared" si="104"/>
        <v>0</v>
      </c>
      <c r="AB205" s="16"/>
      <c r="AC205" s="48">
        <f t="shared" si="105"/>
        <v>0</v>
      </c>
      <c r="AD205" s="48">
        <f t="shared" si="98"/>
        <v>0</v>
      </c>
      <c r="AE205" s="16"/>
      <c r="AF205" s="48" t="str">
        <f t="shared" si="106"/>
        <v>Débil</v>
      </c>
      <c r="AG205" s="16"/>
      <c r="AH205" s="48">
        <f t="shared" si="107"/>
        <v>0</v>
      </c>
      <c r="AI205" s="48">
        <f t="shared" si="108"/>
        <v>0</v>
      </c>
      <c r="AJ205" s="181"/>
      <c r="AK205" s="181"/>
      <c r="AL205" s="184"/>
      <c r="AM205" s="184"/>
      <c r="AN205" s="181"/>
      <c r="AO205" s="181"/>
      <c r="AP205" s="181"/>
      <c r="AQ205" s="181"/>
      <c r="AR205" s="181"/>
      <c r="AS205" s="181"/>
      <c r="AT205" s="181"/>
      <c r="AU205" s="181"/>
      <c r="AV205" s="17"/>
      <c r="AW205" s="16"/>
      <c r="AX205" s="16"/>
      <c r="AY205" s="16"/>
      <c r="AZ205" s="236"/>
    </row>
    <row r="206" spans="2:52" ht="15" hidden="1" customHeight="1">
      <c r="B206" s="187"/>
      <c r="C206" s="190"/>
      <c r="D206" s="190"/>
      <c r="E206" s="190"/>
      <c r="F206" s="223"/>
      <c r="G206" s="18"/>
      <c r="H206" s="193"/>
      <c r="I206" s="181"/>
      <c r="J206" s="184"/>
      <c r="K206" s="219"/>
      <c r="L206" s="184"/>
      <c r="M206" s="181"/>
      <c r="N206" s="181"/>
      <c r="O206" s="16"/>
      <c r="P206" s="16"/>
      <c r="Q206" s="48">
        <f t="shared" si="99"/>
        <v>0</v>
      </c>
      <c r="R206" s="16"/>
      <c r="S206" s="48">
        <f t="shared" si="100"/>
        <v>0</v>
      </c>
      <c r="T206" s="16"/>
      <c r="U206" s="48">
        <f t="shared" si="101"/>
        <v>0</v>
      </c>
      <c r="V206" s="16"/>
      <c r="W206" s="48">
        <f t="shared" si="102"/>
        <v>0</v>
      </c>
      <c r="X206" s="16"/>
      <c r="Y206" s="48">
        <f t="shared" si="103"/>
        <v>0</v>
      </c>
      <c r="Z206" s="19"/>
      <c r="AA206" s="48">
        <f t="shared" si="104"/>
        <v>0</v>
      </c>
      <c r="AB206" s="16"/>
      <c r="AC206" s="48">
        <f t="shared" si="105"/>
        <v>0</v>
      </c>
      <c r="AD206" s="48">
        <f t="shared" si="98"/>
        <v>0</v>
      </c>
      <c r="AE206" s="16"/>
      <c r="AF206" s="48" t="str">
        <f t="shared" si="106"/>
        <v>Débil</v>
      </c>
      <c r="AG206" s="16"/>
      <c r="AH206" s="48">
        <f t="shared" si="107"/>
        <v>0</v>
      </c>
      <c r="AI206" s="48">
        <f t="shared" si="108"/>
        <v>0</v>
      </c>
      <c r="AJ206" s="181"/>
      <c r="AK206" s="181"/>
      <c r="AL206" s="184"/>
      <c r="AM206" s="184"/>
      <c r="AN206" s="181"/>
      <c r="AO206" s="181"/>
      <c r="AP206" s="181"/>
      <c r="AQ206" s="181"/>
      <c r="AR206" s="181"/>
      <c r="AS206" s="181"/>
      <c r="AT206" s="181"/>
      <c r="AU206" s="181"/>
      <c r="AV206" s="17"/>
      <c r="AW206" s="16"/>
      <c r="AX206" s="16"/>
      <c r="AY206" s="16"/>
      <c r="AZ206" s="236"/>
    </row>
    <row r="207" spans="2:52" ht="15" hidden="1" customHeight="1">
      <c r="B207" s="187"/>
      <c r="C207" s="190"/>
      <c r="D207" s="190"/>
      <c r="E207" s="190"/>
      <c r="F207" s="223"/>
      <c r="G207" s="18"/>
      <c r="H207" s="138"/>
      <c r="I207" s="181"/>
      <c r="J207" s="184"/>
      <c r="K207" s="219"/>
      <c r="L207" s="184"/>
      <c r="M207" s="181"/>
      <c r="N207" s="181"/>
      <c r="O207" s="16"/>
      <c r="P207" s="16"/>
      <c r="Q207" s="48">
        <f t="shared" si="99"/>
        <v>0</v>
      </c>
      <c r="R207" s="16"/>
      <c r="S207" s="48">
        <f t="shared" si="100"/>
        <v>0</v>
      </c>
      <c r="T207" s="16"/>
      <c r="U207" s="48">
        <f t="shared" si="101"/>
        <v>0</v>
      </c>
      <c r="V207" s="16"/>
      <c r="W207" s="48">
        <f t="shared" si="102"/>
        <v>0</v>
      </c>
      <c r="X207" s="16"/>
      <c r="Y207" s="48">
        <f t="shared" si="103"/>
        <v>0</v>
      </c>
      <c r="Z207" s="19"/>
      <c r="AA207" s="48">
        <f t="shared" si="104"/>
        <v>0</v>
      </c>
      <c r="AB207" s="16"/>
      <c r="AC207" s="48">
        <f t="shared" si="105"/>
        <v>0</v>
      </c>
      <c r="AD207" s="48">
        <f t="shared" si="98"/>
        <v>0</v>
      </c>
      <c r="AE207" s="16"/>
      <c r="AF207" s="48" t="str">
        <f t="shared" si="106"/>
        <v>Débil</v>
      </c>
      <c r="AG207" s="16"/>
      <c r="AH207" s="48">
        <f t="shared" si="107"/>
        <v>0</v>
      </c>
      <c r="AI207" s="48">
        <f t="shared" si="108"/>
        <v>0</v>
      </c>
      <c r="AJ207" s="181"/>
      <c r="AK207" s="181"/>
      <c r="AL207" s="184"/>
      <c r="AM207" s="184"/>
      <c r="AN207" s="181"/>
      <c r="AO207" s="181"/>
      <c r="AP207" s="181"/>
      <c r="AQ207" s="181"/>
      <c r="AR207" s="181"/>
      <c r="AS207" s="181"/>
      <c r="AT207" s="181"/>
      <c r="AU207" s="181"/>
      <c r="AV207" s="19"/>
      <c r="AW207" s="16"/>
      <c r="AX207" s="16"/>
      <c r="AY207" s="16"/>
      <c r="AZ207" s="236"/>
    </row>
    <row r="208" spans="2:52" ht="15" hidden="1" customHeight="1">
      <c r="B208" s="187"/>
      <c r="C208" s="190"/>
      <c r="D208" s="190"/>
      <c r="E208" s="190"/>
      <c r="F208" s="223"/>
      <c r="G208" s="20"/>
      <c r="H208" s="138"/>
      <c r="I208" s="181"/>
      <c r="J208" s="184"/>
      <c r="K208" s="219"/>
      <c r="L208" s="184"/>
      <c r="M208" s="181"/>
      <c r="N208" s="181"/>
      <c r="O208" s="16"/>
      <c r="P208" s="16"/>
      <c r="Q208" s="48">
        <f t="shared" si="99"/>
        <v>0</v>
      </c>
      <c r="R208" s="16"/>
      <c r="S208" s="48">
        <f t="shared" si="100"/>
        <v>0</v>
      </c>
      <c r="T208" s="16"/>
      <c r="U208" s="48">
        <f t="shared" si="101"/>
        <v>0</v>
      </c>
      <c r="V208" s="16"/>
      <c r="W208" s="48">
        <f t="shared" si="102"/>
        <v>0</v>
      </c>
      <c r="X208" s="16"/>
      <c r="Y208" s="48">
        <f t="shared" si="103"/>
        <v>0</v>
      </c>
      <c r="Z208" s="19"/>
      <c r="AA208" s="48">
        <f t="shared" si="104"/>
        <v>0</v>
      </c>
      <c r="AB208" s="16"/>
      <c r="AC208" s="48">
        <f t="shared" si="105"/>
        <v>0</v>
      </c>
      <c r="AD208" s="48">
        <f t="shared" si="98"/>
        <v>0</v>
      </c>
      <c r="AE208" s="16"/>
      <c r="AF208" s="48" t="str">
        <f t="shared" si="106"/>
        <v>Débil</v>
      </c>
      <c r="AG208" s="16"/>
      <c r="AH208" s="48">
        <f t="shared" si="107"/>
        <v>0</v>
      </c>
      <c r="AI208" s="48">
        <f t="shared" si="108"/>
        <v>0</v>
      </c>
      <c r="AJ208" s="181"/>
      <c r="AK208" s="181"/>
      <c r="AL208" s="184"/>
      <c r="AM208" s="184"/>
      <c r="AN208" s="181"/>
      <c r="AO208" s="181"/>
      <c r="AP208" s="181"/>
      <c r="AQ208" s="181"/>
      <c r="AR208" s="181"/>
      <c r="AS208" s="181"/>
      <c r="AT208" s="181"/>
      <c r="AU208" s="181"/>
      <c r="AV208" s="21"/>
      <c r="AW208" s="16"/>
      <c r="AX208" s="16"/>
      <c r="AY208" s="16"/>
      <c r="AZ208" s="236"/>
    </row>
    <row r="209" spans="2:52" ht="15.75" hidden="1" customHeight="1" thickBot="1">
      <c r="B209" s="188"/>
      <c r="C209" s="191"/>
      <c r="D209" s="191"/>
      <c r="E209" s="191"/>
      <c r="F209" s="224"/>
      <c r="G209" s="50"/>
      <c r="H209" s="194"/>
      <c r="I209" s="182"/>
      <c r="J209" s="185"/>
      <c r="K209" s="220"/>
      <c r="L209" s="185"/>
      <c r="M209" s="182"/>
      <c r="N209" s="182"/>
      <c r="O209" s="51"/>
      <c r="P209" s="51"/>
      <c r="Q209" s="52">
        <f t="shared" si="99"/>
        <v>0</v>
      </c>
      <c r="R209" s="51"/>
      <c r="S209" s="52">
        <f t="shared" si="100"/>
        <v>0</v>
      </c>
      <c r="T209" s="51"/>
      <c r="U209" s="52">
        <f t="shared" si="101"/>
        <v>0</v>
      </c>
      <c r="V209" s="51"/>
      <c r="W209" s="52">
        <f t="shared" si="102"/>
        <v>0</v>
      </c>
      <c r="X209" s="51"/>
      <c r="Y209" s="52">
        <f t="shared" si="103"/>
        <v>0</v>
      </c>
      <c r="Z209" s="62"/>
      <c r="AA209" s="52">
        <f t="shared" si="104"/>
        <v>0</v>
      </c>
      <c r="AB209" s="51"/>
      <c r="AC209" s="52">
        <f t="shared" si="105"/>
        <v>0</v>
      </c>
      <c r="AD209" s="52">
        <f t="shared" si="98"/>
        <v>0</v>
      </c>
      <c r="AE209" s="51"/>
      <c r="AF209" s="52" t="str">
        <f t="shared" si="106"/>
        <v>Débil</v>
      </c>
      <c r="AG209" s="51"/>
      <c r="AH209" s="52">
        <f t="shared" si="107"/>
        <v>0</v>
      </c>
      <c r="AI209" s="52">
        <f t="shared" si="108"/>
        <v>0</v>
      </c>
      <c r="AJ209" s="182"/>
      <c r="AK209" s="182"/>
      <c r="AL209" s="185"/>
      <c r="AM209" s="185"/>
      <c r="AN209" s="182"/>
      <c r="AO209" s="182"/>
      <c r="AP209" s="182"/>
      <c r="AQ209" s="182"/>
      <c r="AR209" s="182"/>
      <c r="AS209" s="182"/>
      <c r="AT209" s="182"/>
      <c r="AU209" s="182"/>
      <c r="AV209" s="53"/>
      <c r="AW209" s="51"/>
      <c r="AX209" s="51"/>
      <c r="AY209" s="51"/>
      <c r="AZ209" s="237"/>
    </row>
    <row r="210" spans="2:52" ht="15" hidden="1" customHeight="1">
      <c r="B210" s="186">
        <v>18</v>
      </c>
      <c r="C210" s="189"/>
      <c r="D210" s="189"/>
      <c r="E210" s="189"/>
      <c r="F210" s="222"/>
      <c r="G210" s="36"/>
      <c r="H210" s="192"/>
      <c r="I210" s="180" t="e">
        <f>'Calificación probabilidad'!E251</f>
        <v>#DIV/0!</v>
      </c>
      <c r="J210" s="183" t="e">
        <f>MID(I210,1,1)</f>
        <v>#DIV/0!</v>
      </c>
      <c r="K210" s="218">
        <f>VALUE(IF(L210="Catastrofico",5,IF(L210="Mayor",4,IF(L210="Moderado",3,IF(L210="Menor",2,IF(L210="Insignificante",1,0))))))</f>
        <v>0</v>
      </c>
      <c r="L210" s="183"/>
      <c r="M210" s="180" t="e">
        <f>VALUE(CONCATENATE(J210,K210))</f>
        <v>#DIV/0!</v>
      </c>
      <c r="N210" s="180" t="e">
        <f>VLOOKUP(M210,Hoja2!$D$25:$E$67,2,0)</f>
        <v>#DIV/0!</v>
      </c>
      <c r="O210" s="34"/>
      <c r="P210" s="34"/>
      <c r="Q210" s="35">
        <f t="shared" si="99"/>
        <v>0</v>
      </c>
      <c r="R210" s="34"/>
      <c r="S210" s="35">
        <f t="shared" si="100"/>
        <v>0</v>
      </c>
      <c r="T210" s="34"/>
      <c r="U210" s="35">
        <f t="shared" si="101"/>
        <v>0</v>
      </c>
      <c r="V210" s="34"/>
      <c r="W210" s="35">
        <f t="shared" si="102"/>
        <v>0</v>
      </c>
      <c r="X210" s="34"/>
      <c r="Y210" s="35">
        <f t="shared" si="103"/>
        <v>0</v>
      </c>
      <c r="Z210" s="61"/>
      <c r="AA210" s="35">
        <f t="shared" si="104"/>
        <v>0</v>
      </c>
      <c r="AB210" s="34"/>
      <c r="AC210" s="35">
        <f t="shared" si="105"/>
        <v>0</v>
      </c>
      <c r="AD210" s="35">
        <f t="shared" si="98"/>
        <v>0</v>
      </c>
      <c r="AE210" s="34"/>
      <c r="AF210" s="35" t="str">
        <f t="shared" si="106"/>
        <v>Débil</v>
      </c>
      <c r="AG210" s="34"/>
      <c r="AH210" s="35">
        <f t="shared" si="107"/>
        <v>0</v>
      </c>
      <c r="AI210" s="35">
        <f t="shared" si="108"/>
        <v>0</v>
      </c>
      <c r="AJ210" s="180">
        <f>AVERAGE(AI210:AI222)</f>
        <v>0</v>
      </c>
      <c r="AK210" s="180" t="str">
        <f>IF(AJ210&lt;50,"Débil",IF(AND(AJ210&gt;=50,AJ210&lt;99),"Moderado",IF(AJ210=100,"Fuerte",)))</f>
        <v>Débil</v>
      </c>
      <c r="AL210" s="183"/>
      <c r="AM210" s="183"/>
      <c r="AN210" s="180" t="e">
        <f>VALUE(IF(AND(AK210="Fuerte",AL210="Directamente"),J210-2,IF(AND(AK210="Fuerte",AL210="No disminuye"),J210,IF(AND(AK210="Moderado",AL210="directamente"),J210-1,IF(AND(AK210="Moderado",AL210="no disminuye"),J210,J210)))))</f>
        <v>#DIV/0!</v>
      </c>
      <c r="AO210" s="180" t="e">
        <f>IF(AN210&lt;1,Hoja2!H224,AN210)</f>
        <v>#DIV/0!</v>
      </c>
      <c r="AP210" s="180" t="e">
        <f>IF(AO210=1,Hoja2!$H$3,IF(AO210=2,Hoja2!$H$4,IF(AO210=3,Hoja2!$H$5,IF(AO210=4,Hoja2!$H$6,IF(AO210=5,Hoja2!$H$7,0)))))</f>
        <v>#DIV/0!</v>
      </c>
      <c r="AQ210" s="180">
        <f>VALUE(IF(AND(AK210="Fuerte",AM210="Directamente"),K210-2,IF(AND(AK210="Fuerte",AM210="indirectamente"),K210-1,IF(AND(AK210="Fuerte",AM210="No disminuye"),K210,IF(AND(AK210="Moderado",AM210="directamente"),K210-1,IF(AND(AK210="Moderado",AM210="indirectamente"),K210,IF(AND(AK210="Moderado",AM210="no disminuye"),K210,K210)))))))</f>
        <v>0</v>
      </c>
      <c r="AR210" s="180">
        <f>IF(AQ210&lt;1,Hoja2!N224,AQ210)</f>
        <v>0</v>
      </c>
      <c r="AS210" s="180">
        <f>IF(AR210=1,Hoja2!$N$3,IF(AR210=2,Hoja2!$N$4,IF(AR210=3,Hoja2!$N$5,IF(AR210=4,Hoja2!$N$6,IF(AR210=5,Hoja2!$N$7,0)))))</f>
        <v>0</v>
      </c>
      <c r="AT210" s="180" t="e">
        <f>VALUE(CONCATENATE(AO210,AR210))</f>
        <v>#DIV/0!</v>
      </c>
      <c r="AU210" s="180" t="e">
        <f>VLOOKUP(AT210,Hoja2!$D$25:$E$49,2,0)</f>
        <v>#DIV/0!</v>
      </c>
      <c r="AV210" s="36"/>
      <c r="AW210" s="34"/>
      <c r="AX210" s="34"/>
      <c r="AY210" s="34"/>
      <c r="AZ210" s="235"/>
    </row>
    <row r="211" spans="2:52" ht="15" hidden="1" customHeight="1">
      <c r="B211" s="187"/>
      <c r="C211" s="190"/>
      <c r="D211" s="190"/>
      <c r="E211" s="190"/>
      <c r="F211" s="223"/>
      <c r="G211" s="17"/>
      <c r="H211" s="193"/>
      <c r="I211" s="181"/>
      <c r="J211" s="184"/>
      <c r="K211" s="219"/>
      <c r="L211" s="184"/>
      <c r="M211" s="181"/>
      <c r="N211" s="181"/>
      <c r="O211" s="16"/>
      <c r="P211" s="16"/>
      <c r="Q211" s="48">
        <f t="shared" si="99"/>
        <v>0</v>
      </c>
      <c r="R211" s="16"/>
      <c r="S211" s="48">
        <f t="shared" si="100"/>
        <v>0</v>
      </c>
      <c r="T211" s="16"/>
      <c r="U211" s="48">
        <f t="shared" si="101"/>
        <v>0</v>
      </c>
      <c r="V211" s="16"/>
      <c r="W211" s="48">
        <f t="shared" si="102"/>
        <v>0</v>
      </c>
      <c r="X211" s="16"/>
      <c r="Y211" s="48">
        <f t="shared" si="103"/>
        <v>0</v>
      </c>
      <c r="Z211" s="19"/>
      <c r="AA211" s="48">
        <f t="shared" si="104"/>
        <v>0</v>
      </c>
      <c r="AB211" s="16"/>
      <c r="AC211" s="48">
        <f t="shared" si="105"/>
        <v>0</v>
      </c>
      <c r="AD211" s="48">
        <f t="shared" si="98"/>
        <v>0</v>
      </c>
      <c r="AE211" s="16"/>
      <c r="AF211" s="48" t="str">
        <f t="shared" si="106"/>
        <v>Débil</v>
      </c>
      <c r="AG211" s="16"/>
      <c r="AH211" s="48">
        <f t="shared" si="107"/>
        <v>0</v>
      </c>
      <c r="AI211" s="48">
        <f t="shared" si="108"/>
        <v>0</v>
      </c>
      <c r="AJ211" s="181"/>
      <c r="AK211" s="181"/>
      <c r="AL211" s="184"/>
      <c r="AM211" s="184"/>
      <c r="AN211" s="181"/>
      <c r="AO211" s="181"/>
      <c r="AP211" s="181"/>
      <c r="AQ211" s="181"/>
      <c r="AR211" s="181"/>
      <c r="AS211" s="181"/>
      <c r="AT211" s="181"/>
      <c r="AU211" s="181"/>
      <c r="AV211" s="17"/>
      <c r="AW211" s="16"/>
      <c r="AX211" s="16"/>
      <c r="AY211" s="16"/>
      <c r="AZ211" s="236"/>
    </row>
    <row r="212" spans="2:52" ht="15" hidden="1" customHeight="1">
      <c r="B212" s="187"/>
      <c r="C212" s="190"/>
      <c r="D212" s="190"/>
      <c r="E212" s="190"/>
      <c r="F212" s="223"/>
      <c r="G212" s="17"/>
      <c r="H212" s="193"/>
      <c r="I212" s="181"/>
      <c r="J212" s="184"/>
      <c r="K212" s="219"/>
      <c r="L212" s="184"/>
      <c r="M212" s="181"/>
      <c r="N212" s="181"/>
      <c r="O212" s="16"/>
      <c r="P212" s="16"/>
      <c r="Q212" s="48">
        <f t="shared" si="99"/>
        <v>0</v>
      </c>
      <c r="R212" s="16"/>
      <c r="S212" s="48">
        <f t="shared" si="100"/>
        <v>0</v>
      </c>
      <c r="T212" s="16"/>
      <c r="U212" s="48">
        <f t="shared" si="101"/>
        <v>0</v>
      </c>
      <c r="V212" s="16"/>
      <c r="W212" s="48">
        <f t="shared" si="102"/>
        <v>0</v>
      </c>
      <c r="X212" s="16"/>
      <c r="Y212" s="48">
        <f t="shared" si="103"/>
        <v>0</v>
      </c>
      <c r="Z212" s="19"/>
      <c r="AA212" s="48">
        <f t="shared" si="104"/>
        <v>0</v>
      </c>
      <c r="AB212" s="16"/>
      <c r="AC212" s="48">
        <f t="shared" si="105"/>
        <v>0</v>
      </c>
      <c r="AD212" s="48">
        <f t="shared" si="98"/>
        <v>0</v>
      </c>
      <c r="AE212" s="16"/>
      <c r="AF212" s="48" t="str">
        <f t="shared" si="106"/>
        <v>Débil</v>
      </c>
      <c r="AG212" s="16"/>
      <c r="AH212" s="48">
        <f t="shared" si="107"/>
        <v>0</v>
      </c>
      <c r="AI212" s="48">
        <f t="shared" si="108"/>
        <v>0</v>
      </c>
      <c r="AJ212" s="181"/>
      <c r="AK212" s="181"/>
      <c r="AL212" s="184"/>
      <c r="AM212" s="184"/>
      <c r="AN212" s="181"/>
      <c r="AO212" s="181"/>
      <c r="AP212" s="181"/>
      <c r="AQ212" s="181"/>
      <c r="AR212" s="181"/>
      <c r="AS212" s="181"/>
      <c r="AT212" s="181"/>
      <c r="AU212" s="181"/>
      <c r="AV212" s="17"/>
      <c r="AW212" s="16"/>
      <c r="AX212" s="16"/>
      <c r="AY212" s="16"/>
      <c r="AZ212" s="236"/>
    </row>
    <row r="213" spans="2:52" ht="15" hidden="1" customHeight="1">
      <c r="B213" s="187"/>
      <c r="C213" s="190"/>
      <c r="D213" s="190"/>
      <c r="E213" s="190"/>
      <c r="F213" s="223"/>
      <c r="G213" s="18"/>
      <c r="H213" s="193"/>
      <c r="I213" s="181"/>
      <c r="J213" s="184"/>
      <c r="K213" s="219"/>
      <c r="L213" s="184"/>
      <c r="M213" s="181"/>
      <c r="N213" s="181"/>
      <c r="O213" s="16"/>
      <c r="P213" s="16"/>
      <c r="Q213" s="48">
        <f t="shared" si="99"/>
        <v>0</v>
      </c>
      <c r="R213" s="16"/>
      <c r="S213" s="48">
        <f t="shared" si="100"/>
        <v>0</v>
      </c>
      <c r="T213" s="16"/>
      <c r="U213" s="48">
        <f t="shared" si="101"/>
        <v>0</v>
      </c>
      <c r="V213" s="16"/>
      <c r="W213" s="48">
        <f t="shared" si="102"/>
        <v>0</v>
      </c>
      <c r="X213" s="16"/>
      <c r="Y213" s="48">
        <f t="shared" si="103"/>
        <v>0</v>
      </c>
      <c r="Z213" s="19"/>
      <c r="AA213" s="48">
        <f t="shared" si="104"/>
        <v>0</v>
      </c>
      <c r="AB213" s="16"/>
      <c r="AC213" s="48">
        <f t="shared" si="105"/>
        <v>0</v>
      </c>
      <c r="AD213" s="48">
        <f t="shared" si="98"/>
        <v>0</v>
      </c>
      <c r="AE213" s="16"/>
      <c r="AF213" s="48" t="str">
        <f t="shared" si="106"/>
        <v>Débil</v>
      </c>
      <c r="AG213" s="16"/>
      <c r="AH213" s="48">
        <f t="shared" si="107"/>
        <v>0</v>
      </c>
      <c r="AI213" s="48">
        <f t="shared" si="108"/>
        <v>0</v>
      </c>
      <c r="AJ213" s="181"/>
      <c r="AK213" s="181"/>
      <c r="AL213" s="184"/>
      <c r="AM213" s="184"/>
      <c r="AN213" s="181"/>
      <c r="AO213" s="181"/>
      <c r="AP213" s="181"/>
      <c r="AQ213" s="181"/>
      <c r="AR213" s="181"/>
      <c r="AS213" s="181"/>
      <c r="AT213" s="181"/>
      <c r="AU213" s="181"/>
      <c r="AV213" s="17"/>
      <c r="AW213" s="16"/>
      <c r="AX213" s="16"/>
      <c r="AY213" s="16"/>
      <c r="AZ213" s="236"/>
    </row>
    <row r="214" spans="2:52" ht="15" hidden="1" customHeight="1">
      <c r="B214" s="187"/>
      <c r="C214" s="190"/>
      <c r="D214" s="190"/>
      <c r="E214" s="190"/>
      <c r="F214" s="223"/>
      <c r="G214" s="18"/>
      <c r="H214" s="193"/>
      <c r="I214" s="181"/>
      <c r="J214" s="184"/>
      <c r="K214" s="219"/>
      <c r="L214" s="184"/>
      <c r="M214" s="181"/>
      <c r="N214" s="181"/>
      <c r="O214" s="16"/>
      <c r="P214" s="16"/>
      <c r="Q214" s="48">
        <f t="shared" si="99"/>
        <v>0</v>
      </c>
      <c r="R214" s="16"/>
      <c r="S214" s="48">
        <f t="shared" si="100"/>
        <v>0</v>
      </c>
      <c r="T214" s="16"/>
      <c r="U214" s="48">
        <f t="shared" si="101"/>
        <v>0</v>
      </c>
      <c r="V214" s="16"/>
      <c r="W214" s="48">
        <f t="shared" si="102"/>
        <v>0</v>
      </c>
      <c r="X214" s="16"/>
      <c r="Y214" s="48">
        <f t="shared" si="103"/>
        <v>0</v>
      </c>
      <c r="Z214" s="19"/>
      <c r="AA214" s="48">
        <f t="shared" si="104"/>
        <v>0</v>
      </c>
      <c r="AB214" s="16"/>
      <c r="AC214" s="48">
        <f t="shared" si="105"/>
        <v>0</v>
      </c>
      <c r="AD214" s="48">
        <f t="shared" si="98"/>
        <v>0</v>
      </c>
      <c r="AE214" s="16"/>
      <c r="AF214" s="48" t="str">
        <f t="shared" si="106"/>
        <v>Débil</v>
      </c>
      <c r="AG214" s="16"/>
      <c r="AH214" s="48">
        <f t="shared" si="107"/>
        <v>0</v>
      </c>
      <c r="AI214" s="48">
        <f t="shared" si="108"/>
        <v>0</v>
      </c>
      <c r="AJ214" s="181"/>
      <c r="AK214" s="181"/>
      <c r="AL214" s="184"/>
      <c r="AM214" s="184"/>
      <c r="AN214" s="181"/>
      <c r="AO214" s="181"/>
      <c r="AP214" s="181"/>
      <c r="AQ214" s="181"/>
      <c r="AR214" s="181"/>
      <c r="AS214" s="181"/>
      <c r="AT214" s="181"/>
      <c r="AU214" s="181"/>
      <c r="AV214" s="17"/>
      <c r="AW214" s="16"/>
      <c r="AX214" s="16"/>
      <c r="AY214" s="16"/>
      <c r="AZ214" s="236"/>
    </row>
    <row r="215" spans="2:52" ht="15" hidden="1" customHeight="1">
      <c r="B215" s="187"/>
      <c r="C215" s="190"/>
      <c r="D215" s="190"/>
      <c r="E215" s="190"/>
      <c r="F215" s="223"/>
      <c r="G215" s="18"/>
      <c r="H215" s="193"/>
      <c r="I215" s="181"/>
      <c r="J215" s="184"/>
      <c r="K215" s="219"/>
      <c r="L215" s="184"/>
      <c r="M215" s="181"/>
      <c r="N215" s="181"/>
      <c r="O215" s="16"/>
      <c r="P215" s="16"/>
      <c r="Q215" s="48">
        <f t="shared" si="99"/>
        <v>0</v>
      </c>
      <c r="R215" s="16"/>
      <c r="S215" s="48">
        <f t="shared" si="100"/>
        <v>0</v>
      </c>
      <c r="T215" s="16"/>
      <c r="U215" s="48">
        <f t="shared" si="101"/>
        <v>0</v>
      </c>
      <c r="V215" s="16"/>
      <c r="W215" s="48">
        <f t="shared" si="102"/>
        <v>0</v>
      </c>
      <c r="X215" s="16"/>
      <c r="Y215" s="48">
        <f t="shared" si="103"/>
        <v>0</v>
      </c>
      <c r="Z215" s="19"/>
      <c r="AA215" s="48">
        <f t="shared" si="104"/>
        <v>0</v>
      </c>
      <c r="AB215" s="16"/>
      <c r="AC215" s="48">
        <f t="shared" si="105"/>
        <v>0</v>
      </c>
      <c r="AD215" s="48">
        <f t="shared" si="98"/>
        <v>0</v>
      </c>
      <c r="AE215" s="16"/>
      <c r="AF215" s="48" t="str">
        <f t="shared" si="106"/>
        <v>Débil</v>
      </c>
      <c r="AG215" s="16"/>
      <c r="AH215" s="48">
        <f t="shared" si="107"/>
        <v>0</v>
      </c>
      <c r="AI215" s="48">
        <f t="shared" si="108"/>
        <v>0</v>
      </c>
      <c r="AJ215" s="181"/>
      <c r="AK215" s="181"/>
      <c r="AL215" s="184"/>
      <c r="AM215" s="184"/>
      <c r="AN215" s="181"/>
      <c r="AO215" s="181"/>
      <c r="AP215" s="181"/>
      <c r="AQ215" s="181"/>
      <c r="AR215" s="181"/>
      <c r="AS215" s="181"/>
      <c r="AT215" s="181"/>
      <c r="AU215" s="181"/>
      <c r="AV215" s="17"/>
      <c r="AW215" s="16"/>
      <c r="AX215" s="16"/>
      <c r="AY215" s="16"/>
      <c r="AZ215" s="236"/>
    </row>
    <row r="216" spans="2:52" ht="15" hidden="1" customHeight="1">
      <c r="B216" s="187"/>
      <c r="C216" s="190"/>
      <c r="D216" s="190"/>
      <c r="E216" s="190"/>
      <c r="F216" s="223"/>
      <c r="G216" s="18"/>
      <c r="H216" s="193"/>
      <c r="I216" s="181"/>
      <c r="J216" s="184"/>
      <c r="K216" s="219"/>
      <c r="L216" s="184"/>
      <c r="M216" s="181"/>
      <c r="N216" s="181"/>
      <c r="O216" s="16"/>
      <c r="P216" s="16"/>
      <c r="Q216" s="48">
        <f t="shared" si="99"/>
        <v>0</v>
      </c>
      <c r="R216" s="16"/>
      <c r="S216" s="48">
        <f t="shared" si="100"/>
        <v>0</v>
      </c>
      <c r="T216" s="16"/>
      <c r="U216" s="48">
        <f t="shared" si="101"/>
        <v>0</v>
      </c>
      <c r="V216" s="16"/>
      <c r="W216" s="48">
        <f t="shared" si="102"/>
        <v>0</v>
      </c>
      <c r="X216" s="16"/>
      <c r="Y216" s="48">
        <f t="shared" si="103"/>
        <v>0</v>
      </c>
      <c r="Z216" s="19"/>
      <c r="AA216" s="48">
        <f t="shared" si="104"/>
        <v>0</v>
      </c>
      <c r="AB216" s="16"/>
      <c r="AC216" s="48">
        <f t="shared" si="105"/>
        <v>0</v>
      </c>
      <c r="AD216" s="48">
        <f t="shared" si="98"/>
        <v>0</v>
      </c>
      <c r="AE216" s="16"/>
      <c r="AF216" s="48" t="str">
        <f t="shared" si="106"/>
        <v>Débil</v>
      </c>
      <c r="AG216" s="16"/>
      <c r="AH216" s="48">
        <f t="shared" si="107"/>
        <v>0</v>
      </c>
      <c r="AI216" s="48">
        <f t="shared" si="108"/>
        <v>0</v>
      </c>
      <c r="AJ216" s="181"/>
      <c r="AK216" s="181"/>
      <c r="AL216" s="184"/>
      <c r="AM216" s="184"/>
      <c r="AN216" s="181"/>
      <c r="AO216" s="181"/>
      <c r="AP216" s="181"/>
      <c r="AQ216" s="181"/>
      <c r="AR216" s="181"/>
      <c r="AS216" s="181"/>
      <c r="AT216" s="181"/>
      <c r="AU216" s="181"/>
      <c r="AV216" s="17"/>
      <c r="AW216" s="16"/>
      <c r="AX216" s="16"/>
      <c r="AY216" s="16"/>
      <c r="AZ216" s="236"/>
    </row>
    <row r="217" spans="2:52" ht="15" hidden="1" customHeight="1">
      <c r="B217" s="187"/>
      <c r="C217" s="190"/>
      <c r="D217" s="190"/>
      <c r="E217" s="190"/>
      <c r="F217" s="223"/>
      <c r="G217" s="18"/>
      <c r="H217" s="193"/>
      <c r="I217" s="181"/>
      <c r="J217" s="184"/>
      <c r="K217" s="219"/>
      <c r="L217" s="184"/>
      <c r="M217" s="181"/>
      <c r="N217" s="181"/>
      <c r="O217" s="16"/>
      <c r="P217" s="16"/>
      <c r="Q217" s="48">
        <f t="shared" si="99"/>
        <v>0</v>
      </c>
      <c r="R217" s="16"/>
      <c r="S217" s="48">
        <f t="shared" si="100"/>
        <v>0</v>
      </c>
      <c r="T217" s="16"/>
      <c r="U217" s="48">
        <f t="shared" si="101"/>
        <v>0</v>
      </c>
      <c r="V217" s="16"/>
      <c r="W217" s="48">
        <f t="shared" si="102"/>
        <v>0</v>
      </c>
      <c r="X217" s="16"/>
      <c r="Y217" s="48">
        <f t="shared" si="103"/>
        <v>0</v>
      </c>
      <c r="Z217" s="19"/>
      <c r="AA217" s="48">
        <f t="shared" si="104"/>
        <v>0</v>
      </c>
      <c r="AB217" s="16"/>
      <c r="AC217" s="48">
        <f t="shared" si="105"/>
        <v>0</v>
      </c>
      <c r="AD217" s="48">
        <f t="shared" si="98"/>
        <v>0</v>
      </c>
      <c r="AE217" s="16"/>
      <c r="AF217" s="48" t="str">
        <f t="shared" si="106"/>
        <v>Débil</v>
      </c>
      <c r="AG217" s="16"/>
      <c r="AH217" s="48">
        <f t="shared" si="107"/>
        <v>0</v>
      </c>
      <c r="AI217" s="48">
        <f t="shared" si="108"/>
        <v>0</v>
      </c>
      <c r="AJ217" s="181"/>
      <c r="AK217" s="181"/>
      <c r="AL217" s="184"/>
      <c r="AM217" s="184"/>
      <c r="AN217" s="181"/>
      <c r="AO217" s="181"/>
      <c r="AP217" s="181"/>
      <c r="AQ217" s="181"/>
      <c r="AR217" s="181"/>
      <c r="AS217" s="181"/>
      <c r="AT217" s="181"/>
      <c r="AU217" s="181"/>
      <c r="AV217" s="17"/>
      <c r="AW217" s="16"/>
      <c r="AX217" s="16"/>
      <c r="AY217" s="16"/>
      <c r="AZ217" s="236"/>
    </row>
    <row r="218" spans="2:52" ht="15" hidden="1" customHeight="1">
      <c r="B218" s="187"/>
      <c r="C218" s="190"/>
      <c r="D218" s="190"/>
      <c r="E218" s="190"/>
      <c r="F218" s="223"/>
      <c r="G218" s="18"/>
      <c r="H218" s="193"/>
      <c r="I218" s="181"/>
      <c r="J218" s="184"/>
      <c r="K218" s="219"/>
      <c r="L218" s="184"/>
      <c r="M218" s="181"/>
      <c r="N218" s="181"/>
      <c r="O218" s="16"/>
      <c r="P218" s="16"/>
      <c r="Q218" s="48">
        <f t="shared" si="99"/>
        <v>0</v>
      </c>
      <c r="R218" s="16"/>
      <c r="S218" s="48">
        <f t="shared" si="100"/>
        <v>0</v>
      </c>
      <c r="T218" s="16"/>
      <c r="U218" s="48">
        <f t="shared" si="101"/>
        <v>0</v>
      </c>
      <c r="V218" s="16"/>
      <c r="W218" s="48">
        <f t="shared" si="102"/>
        <v>0</v>
      </c>
      <c r="X218" s="16"/>
      <c r="Y218" s="48">
        <f t="shared" si="103"/>
        <v>0</v>
      </c>
      <c r="Z218" s="19"/>
      <c r="AA218" s="48">
        <f t="shared" si="104"/>
        <v>0</v>
      </c>
      <c r="AB218" s="16"/>
      <c r="AC218" s="48">
        <f t="shared" si="105"/>
        <v>0</v>
      </c>
      <c r="AD218" s="48">
        <f t="shared" si="98"/>
        <v>0</v>
      </c>
      <c r="AE218" s="16"/>
      <c r="AF218" s="48" t="str">
        <f t="shared" si="106"/>
        <v>Débil</v>
      </c>
      <c r="AG218" s="16"/>
      <c r="AH218" s="48">
        <f t="shared" si="107"/>
        <v>0</v>
      </c>
      <c r="AI218" s="48">
        <f t="shared" si="108"/>
        <v>0</v>
      </c>
      <c r="AJ218" s="181"/>
      <c r="AK218" s="181"/>
      <c r="AL218" s="184"/>
      <c r="AM218" s="184"/>
      <c r="AN218" s="181"/>
      <c r="AO218" s="181"/>
      <c r="AP218" s="181"/>
      <c r="AQ218" s="181"/>
      <c r="AR218" s="181"/>
      <c r="AS218" s="181"/>
      <c r="AT218" s="181"/>
      <c r="AU218" s="181"/>
      <c r="AV218" s="17"/>
      <c r="AW218" s="16"/>
      <c r="AX218" s="16"/>
      <c r="AY218" s="16"/>
      <c r="AZ218" s="236"/>
    </row>
    <row r="219" spans="2:52" ht="15" hidden="1" customHeight="1">
      <c r="B219" s="187"/>
      <c r="C219" s="190"/>
      <c r="D219" s="190"/>
      <c r="E219" s="190"/>
      <c r="F219" s="223"/>
      <c r="G219" s="18"/>
      <c r="H219" s="193"/>
      <c r="I219" s="181"/>
      <c r="J219" s="184"/>
      <c r="K219" s="219"/>
      <c r="L219" s="184"/>
      <c r="M219" s="181"/>
      <c r="N219" s="181"/>
      <c r="O219" s="16"/>
      <c r="P219" s="16"/>
      <c r="Q219" s="48">
        <f t="shared" si="99"/>
        <v>0</v>
      </c>
      <c r="R219" s="16"/>
      <c r="S219" s="48">
        <f t="shared" si="100"/>
        <v>0</v>
      </c>
      <c r="T219" s="16"/>
      <c r="U219" s="48">
        <f t="shared" si="101"/>
        <v>0</v>
      </c>
      <c r="V219" s="16"/>
      <c r="W219" s="48">
        <f t="shared" si="102"/>
        <v>0</v>
      </c>
      <c r="X219" s="16"/>
      <c r="Y219" s="48">
        <f t="shared" si="103"/>
        <v>0</v>
      </c>
      <c r="Z219" s="19"/>
      <c r="AA219" s="48">
        <f t="shared" si="104"/>
        <v>0</v>
      </c>
      <c r="AB219" s="16"/>
      <c r="AC219" s="48">
        <f t="shared" si="105"/>
        <v>0</v>
      </c>
      <c r="AD219" s="48">
        <f t="shared" si="98"/>
        <v>0</v>
      </c>
      <c r="AE219" s="16"/>
      <c r="AF219" s="48" t="str">
        <f t="shared" si="106"/>
        <v>Débil</v>
      </c>
      <c r="AG219" s="16"/>
      <c r="AH219" s="48">
        <f t="shared" si="107"/>
        <v>0</v>
      </c>
      <c r="AI219" s="48">
        <f t="shared" si="108"/>
        <v>0</v>
      </c>
      <c r="AJ219" s="181"/>
      <c r="AK219" s="181"/>
      <c r="AL219" s="184"/>
      <c r="AM219" s="184"/>
      <c r="AN219" s="181"/>
      <c r="AO219" s="181"/>
      <c r="AP219" s="181"/>
      <c r="AQ219" s="181"/>
      <c r="AR219" s="181"/>
      <c r="AS219" s="181"/>
      <c r="AT219" s="181"/>
      <c r="AU219" s="181"/>
      <c r="AV219" s="17"/>
      <c r="AW219" s="16"/>
      <c r="AX219" s="16"/>
      <c r="AY219" s="16"/>
      <c r="AZ219" s="236"/>
    </row>
    <row r="220" spans="2:52" ht="15" hidden="1" customHeight="1">
      <c r="B220" s="187"/>
      <c r="C220" s="190"/>
      <c r="D220" s="190"/>
      <c r="E220" s="190"/>
      <c r="F220" s="223"/>
      <c r="G220" s="18"/>
      <c r="H220" s="138"/>
      <c r="I220" s="181"/>
      <c r="J220" s="184"/>
      <c r="K220" s="219"/>
      <c r="L220" s="184"/>
      <c r="M220" s="181"/>
      <c r="N220" s="181"/>
      <c r="O220" s="16"/>
      <c r="P220" s="16"/>
      <c r="Q220" s="48">
        <f t="shared" si="99"/>
        <v>0</v>
      </c>
      <c r="R220" s="16"/>
      <c r="S220" s="48">
        <f t="shared" si="100"/>
        <v>0</v>
      </c>
      <c r="T220" s="16"/>
      <c r="U220" s="48">
        <f t="shared" si="101"/>
        <v>0</v>
      </c>
      <c r="V220" s="16"/>
      <c r="W220" s="48">
        <f t="shared" si="102"/>
        <v>0</v>
      </c>
      <c r="X220" s="16"/>
      <c r="Y220" s="48">
        <f t="shared" si="103"/>
        <v>0</v>
      </c>
      <c r="Z220" s="19"/>
      <c r="AA220" s="48">
        <f t="shared" si="104"/>
        <v>0</v>
      </c>
      <c r="AB220" s="16"/>
      <c r="AC220" s="48">
        <f t="shared" si="105"/>
        <v>0</v>
      </c>
      <c r="AD220" s="48">
        <f t="shared" si="98"/>
        <v>0</v>
      </c>
      <c r="AE220" s="16"/>
      <c r="AF220" s="48" t="str">
        <f t="shared" si="106"/>
        <v>Débil</v>
      </c>
      <c r="AG220" s="16"/>
      <c r="AH220" s="48">
        <f t="shared" si="107"/>
        <v>0</v>
      </c>
      <c r="AI220" s="48">
        <f t="shared" si="108"/>
        <v>0</v>
      </c>
      <c r="AJ220" s="181"/>
      <c r="AK220" s="181"/>
      <c r="AL220" s="184"/>
      <c r="AM220" s="184"/>
      <c r="AN220" s="181"/>
      <c r="AO220" s="181"/>
      <c r="AP220" s="181"/>
      <c r="AQ220" s="181"/>
      <c r="AR220" s="181"/>
      <c r="AS220" s="181"/>
      <c r="AT220" s="181"/>
      <c r="AU220" s="181"/>
      <c r="AV220" s="19"/>
      <c r="AW220" s="16"/>
      <c r="AX220" s="16"/>
      <c r="AY220" s="16"/>
      <c r="AZ220" s="236"/>
    </row>
    <row r="221" spans="2:52" ht="15" hidden="1" customHeight="1">
      <c r="B221" s="187"/>
      <c r="C221" s="190"/>
      <c r="D221" s="190"/>
      <c r="E221" s="190"/>
      <c r="F221" s="223"/>
      <c r="G221" s="20"/>
      <c r="H221" s="138"/>
      <c r="I221" s="181"/>
      <c r="J221" s="184"/>
      <c r="K221" s="219"/>
      <c r="L221" s="184"/>
      <c r="M221" s="181"/>
      <c r="N221" s="181"/>
      <c r="O221" s="16"/>
      <c r="P221" s="16"/>
      <c r="Q221" s="48">
        <f t="shared" si="99"/>
        <v>0</v>
      </c>
      <c r="R221" s="16"/>
      <c r="S221" s="48">
        <f t="shared" si="100"/>
        <v>0</v>
      </c>
      <c r="T221" s="16"/>
      <c r="U221" s="48">
        <f t="shared" si="101"/>
        <v>0</v>
      </c>
      <c r="V221" s="16"/>
      <c r="W221" s="48">
        <f t="shared" si="102"/>
        <v>0</v>
      </c>
      <c r="X221" s="16"/>
      <c r="Y221" s="48">
        <f t="shared" si="103"/>
        <v>0</v>
      </c>
      <c r="Z221" s="19"/>
      <c r="AA221" s="48">
        <f t="shared" si="104"/>
        <v>0</v>
      </c>
      <c r="AB221" s="16"/>
      <c r="AC221" s="48">
        <f t="shared" si="105"/>
        <v>0</v>
      </c>
      <c r="AD221" s="48">
        <f t="shared" si="98"/>
        <v>0</v>
      </c>
      <c r="AE221" s="16"/>
      <c r="AF221" s="48" t="str">
        <f t="shared" si="106"/>
        <v>Débil</v>
      </c>
      <c r="AG221" s="16"/>
      <c r="AH221" s="48">
        <f t="shared" si="107"/>
        <v>0</v>
      </c>
      <c r="AI221" s="48">
        <f t="shared" si="108"/>
        <v>0</v>
      </c>
      <c r="AJ221" s="181"/>
      <c r="AK221" s="181"/>
      <c r="AL221" s="184"/>
      <c r="AM221" s="184"/>
      <c r="AN221" s="181"/>
      <c r="AO221" s="181"/>
      <c r="AP221" s="181"/>
      <c r="AQ221" s="181"/>
      <c r="AR221" s="181"/>
      <c r="AS221" s="181"/>
      <c r="AT221" s="181"/>
      <c r="AU221" s="181"/>
      <c r="AV221" s="21"/>
      <c r="AW221" s="16"/>
      <c r="AX221" s="16"/>
      <c r="AY221" s="16"/>
      <c r="AZ221" s="236"/>
    </row>
    <row r="222" spans="2:52" ht="15.75" hidden="1" customHeight="1" thickBot="1">
      <c r="B222" s="188"/>
      <c r="C222" s="191"/>
      <c r="D222" s="191"/>
      <c r="E222" s="191"/>
      <c r="F222" s="224"/>
      <c r="G222" s="50"/>
      <c r="H222" s="194"/>
      <c r="I222" s="182"/>
      <c r="J222" s="185"/>
      <c r="K222" s="220"/>
      <c r="L222" s="185"/>
      <c r="M222" s="182"/>
      <c r="N222" s="182"/>
      <c r="O222" s="51"/>
      <c r="P222" s="51"/>
      <c r="Q222" s="52">
        <f t="shared" si="99"/>
        <v>0</v>
      </c>
      <c r="R222" s="51"/>
      <c r="S222" s="52">
        <f t="shared" si="100"/>
        <v>0</v>
      </c>
      <c r="T222" s="51"/>
      <c r="U222" s="52">
        <f t="shared" si="101"/>
        <v>0</v>
      </c>
      <c r="V222" s="51"/>
      <c r="W222" s="52">
        <f t="shared" si="102"/>
        <v>0</v>
      </c>
      <c r="X222" s="51"/>
      <c r="Y222" s="52">
        <f t="shared" si="103"/>
        <v>0</v>
      </c>
      <c r="Z222" s="62"/>
      <c r="AA222" s="52">
        <f t="shared" si="104"/>
        <v>0</v>
      </c>
      <c r="AB222" s="51"/>
      <c r="AC222" s="52">
        <f t="shared" si="105"/>
        <v>0</v>
      </c>
      <c r="AD222" s="52">
        <f t="shared" si="98"/>
        <v>0</v>
      </c>
      <c r="AE222" s="51"/>
      <c r="AF222" s="52" t="str">
        <f t="shared" si="106"/>
        <v>Débil</v>
      </c>
      <c r="AG222" s="51"/>
      <c r="AH222" s="52">
        <f t="shared" si="107"/>
        <v>0</v>
      </c>
      <c r="AI222" s="52">
        <f t="shared" si="108"/>
        <v>0</v>
      </c>
      <c r="AJ222" s="182"/>
      <c r="AK222" s="182"/>
      <c r="AL222" s="185"/>
      <c r="AM222" s="185"/>
      <c r="AN222" s="182"/>
      <c r="AO222" s="182"/>
      <c r="AP222" s="182"/>
      <c r="AQ222" s="182"/>
      <c r="AR222" s="182"/>
      <c r="AS222" s="182"/>
      <c r="AT222" s="182"/>
      <c r="AU222" s="182"/>
      <c r="AV222" s="53"/>
      <c r="AW222" s="51"/>
      <c r="AX222" s="51"/>
      <c r="AY222" s="51"/>
      <c r="AZ222" s="237"/>
    </row>
    <row r="223" spans="2:52" ht="15" hidden="1" customHeight="1">
      <c r="B223" s="186">
        <v>19</v>
      </c>
      <c r="C223" s="189"/>
      <c r="D223" s="189"/>
      <c r="E223" s="189"/>
      <c r="F223" s="222"/>
      <c r="G223" s="36"/>
      <c r="H223" s="192"/>
      <c r="I223" s="180" t="e">
        <f>'Calificación probabilidad'!E265</f>
        <v>#DIV/0!</v>
      </c>
      <c r="J223" s="183" t="e">
        <f>MID(I223,1,1)</f>
        <v>#DIV/0!</v>
      </c>
      <c r="K223" s="218">
        <f>VALUE(IF(L223="Catastrofico",5,IF(L223="Mayor",4,IF(L223="Moderado",3,IF(L223="Menor",2,IF(L223="Insignificante",1,0))))))</f>
        <v>0</v>
      </c>
      <c r="L223" s="183"/>
      <c r="M223" s="180" t="e">
        <f>VALUE(CONCATENATE(J223,K223))</f>
        <v>#DIV/0!</v>
      </c>
      <c r="N223" s="180" t="e">
        <f>VLOOKUP(M223,Hoja2!$D$25:$E$67,2,0)</f>
        <v>#DIV/0!</v>
      </c>
      <c r="O223" s="34"/>
      <c r="P223" s="34"/>
      <c r="Q223" s="35">
        <f t="shared" si="99"/>
        <v>0</v>
      </c>
      <c r="R223" s="34"/>
      <c r="S223" s="35">
        <f t="shared" si="100"/>
        <v>0</v>
      </c>
      <c r="T223" s="34"/>
      <c r="U223" s="35">
        <f t="shared" si="101"/>
        <v>0</v>
      </c>
      <c r="V223" s="34"/>
      <c r="W223" s="35">
        <f t="shared" si="102"/>
        <v>0</v>
      </c>
      <c r="X223" s="34"/>
      <c r="Y223" s="35">
        <f t="shared" si="103"/>
        <v>0</v>
      </c>
      <c r="Z223" s="61"/>
      <c r="AA223" s="35">
        <f t="shared" si="104"/>
        <v>0</v>
      </c>
      <c r="AB223" s="34"/>
      <c r="AC223" s="35">
        <f t="shared" si="105"/>
        <v>0</v>
      </c>
      <c r="AD223" s="35">
        <f t="shared" si="98"/>
        <v>0</v>
      </c>
      <c r="AE223" s="34"/>
      <c r="AF223" s="35" t="str">
        <f t="shared" si="106"/>
        <v>Débil</v>
      </c>
      <c r="AG223" s="34"/>
      <c r="AH223" s="35">
        <f t="shared" si="107"/>
        <v>0</v>
      </c>
      <c r="AI223" s="35">
        <f t="shared" si="108"/>
        <v>0</v>
      </c>
      <c r="AJ223" s="180">
        <f>AVERAGE(AI223:AI235)</f>
        <v>0</v>
      </c>
      <c r="AK223" s="180" t="str">
        <f>IF(AJ223&lt;50,"Débil",IF(AND(AJ223&gt;=50,AJ223&lt;99),"Moderado",IF(AJ223=100,"Fuerte",)))</f>
        <v>Débil</v>
      </c>
      <c r="AL223" s="183"/>
      <c r="AM223" s="183"/>
      <c r="AN223" s="180" t="e">
        <f>VALUE(IF(AND(AK223="Fuerte",AL223="Directamente"),J223-2,IF(AND(AK223="Fuerte",AL223="No disminuye"),J223,IF(AND(AK223="Moderado",AL223="directamente"),J223-1,IF(AND(AK223="Moderado",AL223="no disminuye"),J223,J223)))))</f>
        <v>#DIV/0!</v>
      </c>
      <c r="AO223" s="180" t="e">
        <f>IF(AN223&lt;1,Hoja2!H237,AN223)</f>
        <v>#DIV/0!</v>
      </c>
      <c r="AP223" s="180" t="e">
        <f>IF(AO223=1,Hoja2!$H$3,IF(AO223=2,Hoja2!$H$4,IF(AO223=3,Hoja2!$H$5,IF(AO223=4,Hoja2!$H$6,IF(AO223=5,Hoja2!$H$7,0)))))</f>
        <v>#DIV/0!</v>
      </c>
      <c r="AQ223" s="180">
        <f>VALUE(IF(AND(AK223="Fuerte",AM223="Directamente"),K223-2,IF(AND(AK223="Fuerte",AM223="indirectamente"),K223-1,IF(AND(AK223="Fuerte",AM223="No disminuye"),K223,IF(AND(AK223="Moderado",AM223="directamente"),K223-1,IF(AND(AK223="Moderado",AM223="indirectamente"),K223,IF(AND(AK223="Moderado",AM223="no disminuye"),K223,K223)))))))</f>
        <v>0</v>
      </c>
      <c r="AR223" s="180">
        <f>IF(AQ223&lt;1,Hoja2!N237,AQ223)</f>
        <v>0</v>
      </c>
      <c r="AS223" s="180">
        <f>IF(AR223=1,Hoja2!$N$3,IF(AR223=2,Hoja2!$N$4,IF(AR223=3,Hoja2!$N$5,IF(AR223=4,Hoja2!$N$6,IF(AR223=5,Hoja2!$N$7,0)))))</f>
        <v>0</v>
      </c>
      <c r="AT223" s="180" t="e">
        <f>VALUE(CONCATENATE(AO223,AR223))</f>
        <v>#DIV/0!</v>
      </c>
      <c r="AU223" s="180" t="e">
        <f>VLOOKUP(AT223,Hoja2!$D$25:$E$49,2,0)</f>
        <v>#DIV/0!</v>
      </c>
      <c r="AV223" s="36"/>
      <c r="AW223" s="34"/>
      <c r="AX223" s="34"/>
      <c r="AY223" s="34"/>
      <c r="AZ223" s="235"/>
    </row>
    <row r="224" spans="2:52" ht="15" hidden="1" customHeight="1">
      <c r="B224" s="187"/>
      <c r="C224" s="190"/>
      <c r="D224" s="190"/>
      <c r="E224" s="190"/>
      <c r="F224" s="223"/>
      <c r="G224" s="17"/>
      <c r="H224" s="193"/>
      <c r="I224" s="181"/>
      <c r="J224" s="184"/>
      <c r="K224" s="219"/>
      <c r="L224" s="184"/>
      <c r="M224" s="181"/>
      <c r="N224" s="181"/>
      <c r="O224" s="16"/>
      <c r="P224" s="16"/>
      <c r="Q224" s="48">
        <f t="shared" si="99"/>
        <v>0</v>
      </c>
      <c r="R224" s="16"/>
      <c r="S224" s="48">
        <f t="shared" si="100"/>
        <v>0</v>
      </c>
      <c r="T224" s="16"/>
      <c r="U224" s="48">
        <f t="shared" si="101"/>
        <v>0</v>
      </c>
      <c r="V224" s="16"/>
      <c r="W224" s="48">
        <f t="shared" si="102"/>
        <v>0</v>
      </c>
      <c r="X224" s="16"/>
      <c r="Y224" s="48">
        <f t="shared" si="103"/>
        <v>0</v>
      </c>
      <c r="Z224" s="19"/>
      <c r="AA224" s="48">
        <f t="shared" si="104"/>
        <v>0</v>
      </c>
      <c r="AB224" s="16"/>
      <c r="AC224" s="48">
        <f t="shared" si="105"/>
        <v>0</v>
      </c>
      <c r="AD224" s="48">
        <f t="shared" si="98"/>
        <v>0</v>
      </c>
      <c r="AE224" s="16"/>
      <c r="AF224" s="48" t="str">
        <f t="shared" si="106"/>
        <v>Débil</v>
      </c>
      <c r="AG224" s="16"/>
      <c r="AH224" s="48">
        <f t="shared" si="107"/>
        <v>0</v>
      </c>
      <c r="AI224" s="48">
        <f t="shared" si="108"/>
        <v>0</v>
      </c>
      <c r="AJ224" s="181"/>
      <c r="AK224" s="181"/>
      <c r="AL224" s="184"/>
      <c r="AM224" s="184"/>
      <c r="AN224" s="181"/>
      <c r="AO224" s="181"/>
      <c r="AP224" s="181"/>
      <c r="AQ224" s="181"/>
      <c r="AR224" s="181"/>
      <c r="AS224" s="181"/>
      <c r="AT224" s="181"/>
      <c r="AU224" s="181"/>
      <c r="AV224" s="17"/>
      <c r="AW224" s="16"/>
      <c r="AX224" s="16"/>
      <c r="AY224" s="16"/>
      <c r="AZ224" s="236"/>
    </row>
    <row r="225" spans="2:52" ht="15" hidden="1" customHeight="1">
      <c r="B225" s="187"/>
      <c r="C225" s="190"/>
      <c r="D225" s="190"/>
      <c r="E225" s="190"/>
      <c r="F225" s="223"/>
      <c r="G225" s="17"/>
      <c r="H225" s="193"/>
      <c r="I225" s="181"/>
      <c r="J225" s="184"/>
      <c r="K225" s="219"/>
      <c r="L225" s="184"/>
      <c r="M225" s="181"/>
      <c r="N225" s="181"/>
      <c r="O225" s="16"/>
      <c r="P225" s="16"/>
      <c r="Q225" s="48">
        <f t="shared" si="99"/>
        <v>0</v>
      </c>
      <c r="R225" s="16"/>
      <c r="S225" s="48">
        <f t="shared" si="100"/>
        <v>0</v>
      </c>
      <c r="T225" s="16"/>
      <c r="U225" s="48">
        <f t="shared" si="101"/>
        <v>0</v>
      </c>
      <c r="V225" s="16"/>
      <c r="W225" s="48">
        <f t="shared" si="102"/>
        <v>0</v>
      </c>
      <c r="X225" s="16"/>
      <c r="Y225" s="48">
        <f t="shared" si="103"/>
        <v>0</v>
      </c>
      <c r="Z225" s="19"/>
      <c r="AA225" s="48">
        <f t="shared" si="104"/>
        <v>0</v>
      </c>
      <c r="AB225" s="16"/>
      <c r="AC225" s="48">
        <f t="shared" si="105"/>
        <v>0</v>
      </c>
      <c r="AD225" s="48">
        <f t="shared" si="98"/>
        <v>0</v>
      </c>
      <c r="AE225" s="16"/>
      <c r="AF225" s="48" t="str">
        <f t="shared" si="106"/>
        <v>Débil</v>
      </c>
      <c r="AG225" s="16"/>
      <c r="AH225" s="48">
        <f t="shared" si="107"/>
        <v>0</v>
      </c>
      <c r="AI225" s="48">
        <f t="shared" si="108"/>
        <v>0</v>
      </c>
      <c r="AJ225" s="181"/>
      <c r="AK225" s="181"/>
      <c r="AL225" s="184"/>
      <c r="AM225" s="184"/>
      <c r="AN225" s="181"/>
      <c r="AO225" s="181"/>
      <c r="AP225" s="181"/>
      <c r="AQ225" s="181"/>
      <c r="AR225" s="181"/>
      <c r="AS225" s="181"/>
      <c r="AT225" s="181"/>
      <c r="AU225" s="181"/>
      <c r="AV225" s="17"/>
      <c r="AW225" s="16"/>
      <c r="AX225" s="16"/>
      <c r="AY225" s="16"/>
      <c r="AZ225" s="236"/>
    </row>
    <row r="226" spans="2:52" ht="15" hidden="1" customHeight="1">
      <c r="B226" s="187"/>
      <c r="C226" s="190"/>
      <c r="D226" s="190"/>
      <c r="E226" s="190"/>
      <c r="F226" s="223"/>
      <c r="G226" s="18"/>
      <c r="H226" s="193"/>
      <c r="I226" s="181"/>
      <c r="J226" s="184"/>
      <c r="K226" s="219"/>
      <c r="L226" s="184"/>
      <c r="M226" s="181"/>
      <c r="N226" s="181"/>
      <c r="O226" s="16"/>
      <c r="P226" s="16"/>
      <c r="Q226" s="48">
        <f t="shared" si="99"/>
        <v>0</v>
      </c>
      <c r="R226" s="16"/>
      <c r="S226" s="48">
        <f t="shared" si="100"/>
        <v>0</v>
      </c>
      <c r="T226" s="16"/>
      <c r="U226" s="48">
        <f t="shared" si="101"/>
        <v>0</v>
      </c>
      <c r="V226" s="16"/>
      <c r="W226" s="48">
        <f t="shared" si="102"/>
        <v>0</v>
      </c>
      <c r="X226" s="16"/>
      <c r="Y226" s="48">
        <f t="shared" si="103"/>
        <v>0</v>
      </c>
      <c r="Z226" s="19"/>
      <c r="AA226" s="48">
        <f t="shared" si="104"/>
        <v>0</v>
      </c>
      <c r="AB226" s="16"/>
      <c r="AC226" s="48">
        <f t="shared" si="105"/>
        <v>0</v>
      </c>
      <c r="AD226" s="48">
        <f t="shared" si="98"/>
        <v>0</v>
      </c>
      <c r="AE226" s="16"/>
      <c r="AF226" s="48" t="str">
        <f t="shared" si="106"/>
        <v>Débil</v>
      </c>
      <c r="AG226" s="16"/>
      <c r="AH226" s="48">
        <f t="shared" si="107"/>
        <v>0</v>
      </c>
      <c r="AI226" s="48">
        <f t="shared" si="108"/>
        <v>0</v>
      </c>
      <c r="AJ226" s="181"/>
      <c r="AK226" s="181"/>
      <c r="AL226" s="184"/>
      <c r="AM226" s="184"/>
      <c r="AN226" s="181"/>
      <c r="AO226" s="181"/>
      <c r="AP226" s="181"/>
      <c r="AQ226" s="181"/>
      <c r="AR226" s="181"/>
      <c r="AS226" s="181"/>
      <c r="AT226" s="181"/>
      <c r="AU226" s="181"/>
      <c r="AV226" s="17"/>
      <c r="AW226" s="16"/>
      <c r="AX226" s="16"/>
      <c r="AY226" s="16"/>
      <c r="AZ226" s="236"/>
    </row>
    <row r="227" spans="2:52" ht="15" hidden="1" customHeight="1">
      <c r="B227" s="187"/>
      <c r="C227" s="190"/>
      <c r="D227" s="190"/>
      <c r="E227" s="190"/>
      <c r="F227" s="223"/>
      <c r="G227" s="18"/>
      <c r="H227" s="193"/>
      <c r="I227" s="181"/>
      <c r="J227" s="184"/>
      <c r="K227" s="219"/>
      <c r="L227" s="184"/>
      <c r="M227" s="181"/>
      <c r="N227" s="181"/>
      <c r="O227" s="16"/>
      <c r="P227" s="16"/>
      <c r="Q227" s="48">
        <f t="shared" si="99"/>
        <v>0</v>
      </c>
      <c r="R227" s="16"/>
      <c r="S227" s="48">
        <f t="shared" si="100"/>
        <v>0</v>
      </c>
      <c r="T227" s="16"/>
      <c r="U227" s="48">
        <f t="shared" si="101"/>
        <v>0</v>
      </c>
      <c r="V227" s="16"/>
      <c r="W227" s="48">
        <f t="shared" si="102"/>
        <v>0</v>
      </c>
      <c r="X227" s="16"/>
      <c r="Y227" s="48">
        <f t="shared" si="103"/>
        <v>0</v>
      </c>
      <c r="Z227" s="19"/>
      <c r="AA227" s="48">
        <f t="shared" si="104"/>
        <v>0</v>
      </c>
      <c r="AB227" s="16"/>
      <c r="AC227" s="48">
        <f t="shared" si="105"/>
        <v>0</v>
      </c>
      <c r="AD227" s="48">
        <f t="shared" si="98"/>
        <v>0</v>
      </c>
      <c r="AE227" s="16"/>
      <c r="AF227" s="48" t="str">
        <f t="shared" si="106"/>
        <v>Débil</v>
      </c>
      <c r="AG227" s="16"/>
      <c r="AH227" s="48">
        <f t="shared" si="107"/>
        <v>0</v>
      </c>
      <c r="AI227" s="48">
        <f t="shared" si="108"/>
        <v>0</v>
      </c>
      <c r="AJ227" s="181"/>
      <c r="AK227" s="181"/>
      <c r="AL227" s="184"/>
      <c r="AM227" s="184"/>
      <c r="AN227" s="181"/>
      <c r="AO227" s="181"/>
      <c r="AP227" s="181"/>
      <c r="AQ227" s="181"/>
      <c r="AR227" s="181"/>
      <c r="AS227" s="181"/>
      <c r="AT227" s="181"/>
      <c r="AU227" s="181"/>
      <c r="AV227" s="17"/>
      <c r="AW227" s="16"/>
      <c r="AX227" s="16"/>
      <c r="AY227" s="16"/>
      <c r="AZ227" s="236"/>
    </row>
    <row r="228" spans="2:52" ht="15" hidden="1" customHeight="1">
      <c r="B228" s="187"/>
      <c r="C228" s="190"/>
      <c r="D228" s="190"/>
      <c r="E228" s="190"/>
      <c r="F228" s="223"/>
      <c r="G228" s="18"/>
      <c r="H228" s="193"/>
      <c r="I228" s="181"/>
      <c r="J228" s="184"/>
      <c r="K228" s="219"/>
      <c r="L228" s="184"/>
      <c r="M228" s="181"/>
      <c r="N228" s="181"/>
      <c r="O228" s="16"/>
      <c r="P228" s="16"/>
      <c r="Q228" s="48">
        <f t="shared" si="99"/>
        <v>0</v>
      </c>
      <c r="R228" s="16"/>
      <c r="S228" s="48">
        <f t="shared" si="100"/>
        <v>0</v>
      </c>
      <c r="T228" s="16"/>
      <c r="U228" s="48">
        <f t="shared" si="101"/>
        <v>0</v>
      </c>
      <c r="V228" s="16"/>
      <c r="W228" s="48">
        <f t="shared" si="102"/>
        <v>0</v>
      </c>
      <c r="X228" s="16"/>
      <c r="Y228" s="48">
        <f t="shared" si="103"/>
        <v>0</v>
      </c>
      <c r="Z228" s="19"/>
      <c r="AA228" s="48">
        <f t="shared" si="104"/>
        <v>0</v>
      </c>
      <c r="AB228" s="16"/>
      <c r="AC228" s="48">
        <f t="shared" si="105"/>
        <v>0</v>
      </c>
      <c r="AD228" s="48">
        <f t="shared" si="98"/>
        <v>0</v>
      </c>
      <c r="AE228" s="16"/>
      <c r="AF228" s="48" t="str">
        <f t="shared" si="106"/>
        <v>Débil</v>
      </c>
      <c r="AG228" s="16"/>
      <c r="AH228" s="48">
        <f t="shared" si="107"/>
        <v>0</v>
      </c>
      <c r="AI228" s="48">
        <f t="shared" si="108"/>
        <v>0</v>
      </c>
      <c r="AJ228" s="181"/>
      <c r="AK228" s="181"/>
      <c r="AL228" s="184"/>
      <c r="AM228" s="184"/>
      <c r="AN228" s="181"/>
      <c r="AO228" s="181"/>
      <c r="AP228" s="181"/>
      <c r="AQ228" s="181"/>
      <c r="AR228" s="181"/>
      <c r="AS228" s="181"/>
      <c r="AT228" s="181"/>
      <c r="AU228" s="181"/>
      <c r="AV228" s="17"/>
      <c r="AW228" s="16"/>
      <c r="AX228" s="16"/>
      <c r="AY228" s="16"/>
      <c r="AZ228" s="236"/>
    </row>
    <row r="229" spans="2:52" ht="15" hidden="1" customHeight="1">
      <c r="B229" s="187"/>
      <c r="C229" s="190"/>
      <c r="D229" s="190"/>
      <c r="E229" s="190"/>
      <c r="F229" s="223"/>
      <c r="G229" s="18"/>
      <c r="H229" s="193"/>
      <c r="I229" s="181"/>
      <c r="J229" s="184"/>
      <c r="K229" s="219"/>
      <c r="L229" s="184"/>
      <c r="M229" s="181"/>
      <c r="N229" s="181"/>
      <c r="O229" s="16"/>
      <c r="P229" s="16"/>
      <c r="Q229" s="48">
        <f t="shared" si="99"/>
        <v>0</v>
      </c>
      <c r="R229" s="16"/>
      <c r="S229" s="48">
        <f t="shared" si="100"/>
        <v>0</v>
      </c>
      <c r="T229" s="16"/>
      <c r="U229" s="48">
        <f t="shared" si="101"/>
        <v>0</v>
      </c>
      <c r="V229" s="16"/>
      <c r="W229" s="48">
        <f t="shared" si="102"/>
        <v>0</v>
      </c>
      <c r="X229" s="16"/>
      <c r="Y229" s="48">
        <f t="shared" si="103"/>
        <v>0</v>
      </c>
      <c r="Z229" s="19"/>
      <c r="AA229" s="48">
        <f t="shared" si="104"/>
        <v>0</v>
      </c>
      <c r="AB229" s="16"/>
      <c r="AC229" s="48">
        <f t="shared" si="105"/>
        <v>0</v>
      </c>
      <c r="AD229" s="48">
        <f t="shared" si="98"/>
        <v>0</v>
      </c>
      <c r="AE229" s="16"/>
      <c r="AF229" s="48" t="str">
        <f t="shared" si="106"/>
        <v>Débil</v>
      </c>
      <c r="AG229" s="16"/>
      <c r="AH229" s="48">
        <f t="shared" si="107"/>
        <v>0</v>
      </c>
      <c r="AI229" s="48">
        <f t="shared" si="108"/>
        <v>0</v>
      </c>
      <c r="AJ229" s="181"/>
      <c r="AK229" s="181"/>
      <c r="AL229" s="184"/>
      <c r="AM229" s="184"/>
      <c r="AN229" s="181"/>
      <c r="AO229" s="181"/>
      <c r="AP229" s="181"/>
      <c r="AQ229" s="181"/>
      <c r="AR229" s="181"/>
      <c r="AS229" s="181"/>
      <c r="AT229" s="181"/>
      <c r="AU229" s="181"/>
      <c r="AV229" s="17"/>
      <c r="AW229" s="16"/>
      <c r="AX229" s="16"/>
      <c r="AY229" s="16"/>
      <c r="AZ229" s="236"/>
    </row>
    <row r="230" spans="2:52" ht="15" hidden="1" customHeight="1">
      <c r="B230" s="187"/>
      <c r="C230" s="190"/>
      <c r="D230" s="190"/>
      <c r="E230" s="190"/>
      <c r="F230" s="223"/>
      <c r="G230" s="18"/>
      <c r="H230" s="193"/>
      <c r="I230" s="181"/>
      <c r="J230" s="184"/>
      <c r="K230" s="219"/>
      <c r="L230" s="184"/>
      <c r="M230" s="181"/>
      <c r="N230" s="181"/>
      <c r="O230" s="16"/>
      <c r="P230" s="16"/>
      <c r="Q230" s="48">
        <f t="shared" si="99"/>
        <v>0</v>
      </c>
      <c r="R230" s="16"/>
      <c r="S230" s="48">
        <f t="shared" si="100"/>
        <v>0</v>
      </c>
      <c r="T230" s="16"/>
      <c r="U230" s="48">
        <f t="shared" si="101"/>
        <v>0</v>
      </c>
      <c r="V230" s="16"/>
      <c r="W230" s="48">
        <f t="shared" si="102"/>
        <v>0</v>
      </c>
      <c r="X230" s="16"/>
      <c r="Y230" s="48">
        <f t="shared" si="103"/>
        <v>0</v>
      </c>
      <c r="Z230" s="19"/>
      <c r="AA230" s="48">
        <f t="shared" si="104"/>
        <v>0</v>
      </c>
      <c r="AB230" s="16"/>
      <c r="AC230" s="48">
        <f t="shared" si="105"/>
        <v>0</v>
      </c>
      <c r="AD230" s="48">
        <f t="shared" si="98"/>
        <v>0</v>
      </c>
      <c r="AE230" s="16"/>
      <c r="AF230" s="48" t="str">
        <f t="shared" si="106"/>
        <v>Débil</v>
      </c>
      <c r="AG230" s="16"/>
      <c r="AH230" s="48">
        <f t="shared" si="107"/>
        <v>0</v>
      </c>
      <c r="AI230" s="48">
        <f t="shared" si="108"/>
        <v>0</v>
      </c>
      <c r="AJ230" s="181"/>
      <c r="AK230" s="181"/>
      <c r="AL230" s="184"/>
      <c r="AM230" s="184"/>
      <c r="AN230" s="181"/>
      <c r="AO230" s="181"/>
      <c r="AP230" s="181"/>
      <c r="AQ230" s="181"/>
      <c r="AR230" s="181"/>
      <c r="AS230" s="181"/>
      <c r="AT230" s="181"/>
      <c r="AU230" s="181"/>
      <c r="AV230" s="17"/>
      <c r="AW230" s="16"/>
      <c r="AX230" s="16"/>
      <c r="AY230" s="16"/>
      <c r="AZ230" s="236"/>
    </row>
    <row r="231" spans="2:52" ht="15" hidden="1" customHeight="1">
      <c r="B231" s="187"/>
      <c r="C231" s="190"/>
      <c r="D231" s="190"/>
      <c r="E231" s="190"/>
      <c r="F231" s="223"/>
      <c r="G231" s="18"/>
      <c r="H231" s="193"/>
      <c r="I231" s="181"/>
      <c r="J231" s="184"/>
      <c r="K231" s="219"/>
      <c r="L231" s="184"/>
      <c r="M231" s="181"/>
      <c r="N231" s="181"/>
      <c r="O231" s="16"/>
      <c r="P231" s="16"/>
      <c r="Q231" s="48">
        <f t="shared" si="99"/>
        <v>0</v>
      </c>
      <c r="R231" s="16"/>
      <c r="S231" s="48">
        <f t="shared" si="100"/>
        <v>0</v>
      </c>
      <c r="T231" s="16"/>
      <c r="U231" s="48">
        <f t="shared" si="101"/>
        <v>0</v>
      </c>
      <c r="V231" s="16"/>
      <c r="W231" s="48">
        <f t="shared" si="102"/>
        <v>0</v>
      </c>
      <c r="X231" s="16"/>
      <c r="Y231" s="48">
        <f t="shared" si="103"/>
        <v>0</v>
      </c>
      <c r="Z231" s="19"/>
      <c r="AA231" s="48">
        <f t="shared" si="104"/>
        <v>0</v>
      </c>
      <c r="AB231" s="16"/>
      <c r="AC231" s="48">
        <f t="shared" si="105"/>
        <v>0</v>
      </c>
      <c r="AD231" s="48">
        <f t="shared" si="98"/>
        <v>0</v>
      </c>
      <c r="AE231" s="16"/>
      <c r="AF231" s="48" t="str">
        <f t="shared" si="106"/>
        <v>Débil</v>
      </c>
      <c r="AG231" s="16"/>
      <c r="AH231" s="48">
        <f t="shared" si="107"/>
        <v>0</v>
      </c>
      <c r="AI231" s="48">
        <f t="shared" si="108"/>
        <v>0</v>
      </c>
      <c r="AJ231" s="181"/>
      <c r="AK231" s="181"/>
      <c r="AL231" s="184"/>
      <c r="AM231" s="184"/>
      <c r="AN231" s="181"/>
      <c r="AO231" s="181"/>
      <c r="AP231" s="181"/>
      <c r="AQ231" s="181"/>
      <c r="AR231" s="181"/>
      <c r="AS231" s="181"/>
      <c r="AT231" s="181"/>
      <c r="AU231" s="181"/>
      <c r="AV231" s="17"/>
      <c r="AW231" s="16"/>
      <c r="AX231" s="16"/>
      <c r="AY231" s="16"/>
      <c r="AZ231" s="236"/>
    </row>
    <row r="232" spans="2:52" ht="15" hidden="1" customHeight="1">
      <c r="B232" s="187"/>
      <c r="C232" s="190"/>
      <c r="D232" s="190"/>
      <c r="E232" s="190"/>
      <c r="F232" s="223"/>
      <c r="G232" s="18"/>
      <c r="H232" s="193"/>
      <c r="I232" s="181"/>
      <c r="J232" s="184"/>
      <c r="K232" s="219"/>
      <c r="L232" s="184"/>
      <c r="M232" s="181"/>
      <c r="N232" s="181"/>
      <c r="O232" s="16"/>
      <c r="P232" s="16"/>
      <c r="Q232" s="48">
        <f t="shared" si="99"/>
        <v>0</v>
      </c>
      <c r="R232" s="16"/>
      <c r="S232" s="48">
        <f t="shared" si="100"/>
        <v>0</v>
      </c>
      <c r="T232" s="16"/>
      <c r="U232" s="48">
        <f t="shared" si="101"/>
        <v>0</v>
      </c>
      <c r="V232" s="16"/>
      <c r="W232" s="48">
        <f t="shared" si="102"/>
        <v>0</v>
      </c>
      <c r="X232" s="16"/>
      <c r="Y232" s="48">
        <f t="shared" si="103"/>
        <v>0</v>
      </c>
      <c r="Z232" s="19"/>
      <c r="AA232" s="48">
        <f t="shared" si="104"/>
        <v>0</v>
      </c>
      <c r="AB232" s="16"/>
      <c r="AC232" s="48">
        <f t="shared" si="105"/>
        <v>0</v>
      </c>
      <c r="AD232" s="48">
        <f t="shared" si="98"/>
        <v>0</v>
      </c>
      <c r="AE232" s="16"/>
      <c r="AF232" s="48" t="str">
        <f t="shared" si="106"/>
        <v>Débil</v>
      </c>
      <c r="AG232" s="16"/>
      <c r="AH232" s="48">
        <f t="shared" si="107"/>
        <v>0</v>
      </c>
      <c r="AI232" s="48">
        <f t="shared" si="108"/>
        <v>0</v>
      </c>
      <c r="AJ232" s="181"/>
      <c r="AK232" s="181"/>
      <c r="AL232" s="184"/>
      <c r="AM232" s="184"/>
      <c r="AN232" s="181"/>
      <c r="AO232" s="181"/>
      <c r="AP232" s="181"/>
      <c r="AQ232" s="181"/>
      <c r="AR232" s="181"/>
      <c r="AS232" s="181"/>
      <c r="AT232" s="181"/>
      <c r="AU232" s="181"/>
      <c r="AV232" s="17"/>
      <c r="AW232" s="16"/>
      <c r="AX232" s="16"/>
      <c r="AY232" s="16"/>
      <c r="AZ232" s="236"/>
    </row>
    <row r="233" spans="2:52" ht="15" hidden="1" customHeight="1">
      <c r="B233" s="187"/>
      <c r="C233" s="190"/>
      <c r="D233" s="190"/>
      <c r="E233" s="190"/>
      <c r="F233" s="223"/>
      <c r="G233" s="18"/>
      <c r="H233" s="138"/>
      <c r="I233" s="181"/>
      <c r="J233" s="184"/>
      <c r="K233" s="219"/>
      <c r="L233" s="184"/>
      <c r="M233" s="181"/>
      <c r="N233" s="181"/>
      <c r="O233" s="16"/>
      <c r="P233" s="16"/>
      <c r="Q233" s="48">
        <f t="shared" si="99"/>
        <v>0</v>
      </c>
      <c r="R233" s="16"/>
      <c r="S233" s="48">
        <f t="shared" si="100"/>
        <v>0</v>
      </c>
      <c r="T233" s="16"/>
      <c r="U233" s="48">
        <f t="shared" si="101"/>
        <v>0</v>
      </c>
      <c r="V233" s="16"/>
      <c r="W233" s="48">
        <f t="shared" si="102"/>
        <v>0</v>
      </c>
      <c r="X233" s="16"/>
      <c r="Y233" s="48">
        <f t="shared" si="103"/>
        <v>0</v>
      </c>
      <c r="Z233" s="19"/>
      <c r="AA233" s="48">
        <f t="shared" si="104"/>
        <v>0</v>
      </c>
      <c r="AB233" s="16"/>
      <c r="AC233" s="48">
        <f t="shared" si="105"/>
        <v>0</v>
      </c>
      <c r="AD233" s="48">
        <f t="shared" si="98"/>
        <v>0</v>
      </c>
      <c r="AE233" s="16"/>
      <c r="AF233" s="48" t="str">
        <f t="shared" si="106"/>
        <v>Débil</v>
      </c>
      <c r="AG233" s="16"/>
      <c r="AH233" s="48">
        <f t="shared" si="107"/>
        <v>0</v>
      </c>
      <c r="AI233" s="48">
        <f t="shared" si="108"/>
        <v>0</v>
      </c>
      <c r="AJ233" s="181"/>
      <c r="AK233" s="181"/>
      <c r="AL233" s="184"/>
      <c r="AM233" s="184"/>
      <c r="AN233" s="181"/>
      <c r="AO233" s="181"/>
      <c r="AP233" s="181"/>
      <c r="AQ233" s="181"/>
      <c r="AR233" s="181"/>
      <c r="AS233" s="181"/>
      <c r="AT233" s="181"/>
      <c r="AU233" s="181"/>
      <c r="AV233" s="19"/>
      <c r="AW233" s="16"/>
      <c r="AX233" s="16"/>
      <c r="AY233" s="16"/>
      <c r="AZ233" s="236"/>
    </row>
    <row r="234" spans="2:52" ht="15" hidden="1" customHeight="1">
      <c r="B234" s="187"/>
      <c r="C234" s="190"/>
      <c r="D234" s="190"/>
      <c r="E234" s="190"/>
      <c r="F234" s="223"/>
      <c r="G234" s="20"/>
      <c r="H234" s="138"/>
      <c r="I234" s="181"/>
      <c r="J234" s="184"/>
      <c r="K234" s="219"/>
      <c r="L234" s="184"/>
      <c r="M234" s="181"/>
      <c r="N234" s="181"/>
      <c r="O234" s="16"/>
      <c r="P234" s="16"/>
      <c r="Q234" s="48">
        <f t="shared" si="99"/>
        <v>0</v>
      </c>
      <c r="R234" s="16"/>
      <c r="S234" s="48">
        <f t="shared" si="100"/>
        <v>0</v>
      </c>
      <c r="T234" s="16"/>
      <c r="U234" s="48">
        <f t="shared" si="101"/>
        <v>0</v>
      </c>
      <c r="V234" s="16"/>
      <c r="W234" s="48">
        <f t="shared" si="102"/>
        <v>0</v>
      </c>
      <c r="X234" s="16"/>
      <c r="Y234" s="48">
        <f t="shared" si="103"/>
        <v>0</v>
      </c>
      <c r="Z234" s="19"/>
      <c r="AA234" s="48">
        <f t="shared" si="104"/>
        <v>0</v>
      </c>
      <c r="AB234" s="16"/>
      <c r="AC234" s="48">
        <f t="shared" si="105"/>
        <v>0</v>
      </c>
      <c r="AD234" s="48">
        <f t="shared" si="98"/>
        <v>0</v>
      </c>
      <c r="AE234" s="16"/>
      <c r="AF234" s="48" t="str">
        <f t="shared" si="106"/>
        <v>Débil</v>
      </c>
      <c r="AG234" s="16"/>
      <c r="AH234" s="48">
        <f t="shared" si="107"/>
        <v>0</v>
      </c>
      <c r="AI234" s="48">
        <f t="shared" si="108"/>
        <v>0</v>
      </c>
      <c r="AJ234" s="181"/>
      <c r="AK234" s="181"/>
      <c r="AL234" s="184"/>
      <c r="AM234" s="184"/>
      <c r="AN234" s="181"/>
      <c r="AO234" s="181"/>
      <c r="AP234" s="181"/>
      <c r="AQ234" s="181"/>
      <c r="AR234" s="181"/>
      <c r="AS234" s="181"/>
      <c r="AT234" s="181"/>
      <c r="AU234" s="181"/>
      <c r="AV234" s="21"/>
      <c r="AW234" s="16"/>
      <c r="AX234" s="16"/>
      <c r="AY234" s="16"/>
      <c r="AZ234" s="236"/>
    </row>
    <row r="235" spans="2:52" ht="15.75" hidden="1" customHeight="1" thickBot="1">
      <c r="B235" s="188"/>
      <c r="C235" s="191"/>
      <c r="D235" s="191"/>
      <c r="E235" s="191"/>
      <c r="F235" s="224"/>
      <c r="G235" s="50"/>
      <c r="H235" s="194"/>
      <c r="I235" s="182"/>
      <c r="J235" s="185"/>
      <c r="K235" s="220"/>
      <c r="L235" s="185"/>
      <c r="M235" s="182"/>
      <c r="N235" s="182"/>
      <c r="O235" s="51"/>
      <c r="P235" s="51"/>
      <c r="Q235" s="52">
        <f t="shared" si="99"/>
        <v>0</v>
      </c>
      <c r="R235" s="51"/>
      <c r="S235" s="52">
        <f t="shared" si="100"/>
        <v>0</v>
      </c>
      <c r="T235" s="51"/>
      <c r="U235" s="52">
        <f t="shared" si="101"/>
        <v>0</v>
      </c>
      <c r="V235" s="51"/>
      <c r="W235" s="52">
        <f t="shared" si="102"/>
        <v>0</v>
      </c>
      <c r="X235" s="51"/>
      <c r="Y235" s="52">
        <f t="shared" si="103"/>
        <v>0</v>
      </c>
      <c r="Z235" s="62"/>
      <c r="AA235" s="52">
        <f t="shared" si="104"/>
        <v>0</v>
      </c>
      <c r="AB235" s="51"/>
      <c r="AC235" s="52">
        <f t="shared" si="105"/>
        <v>0</v>
      </c>
      <c r="AD235" s="52">
        <f t="shared" si="98"/>
        <v>0</v>
      </c>
      <c r="AE235" s="51"/>
      <c r="AF235" s="52" t="str">
        <f t="shared" si="106"/>
        <v>Débil</v>
      </c>
      <c r="AG235" s="51"/>
      <c r="AH235" s="52">
        <f t="shared" si="107"/>
        <v>0</v>
      </c>
      <c r="AI235" s="52">
        <f t="shared" si="108"/>
        <v>0</v>
      </c>
      <c r="AJ235" s="182"/>
      <c r="AK235" s="182"/>
      <c r="AL235" s="185"/>
      <c r="AM235" s="185"/>
      <c r="AN235" s="182"/>
      <c r="AO235" s="182"/>
      <c r="AP235" s="182"/>
      <c r="AQ235" s="182"/>
      <c r="AR235" s="182"/>
      <c r="AS235" s="182"/>
      <c r="AT235" s="182"/>
      <c r="AU235" s="182"/>
      <c r="AV235" s="53"/>
      <c r="AW235" s="51"/>
      <c r="AX235" s="51"/>
      <c r="AY235" s="51"/>
      <c r="AZ235" s="237"/>
    </row>
    <row r="236" spans="2:52" ht="15" hidden="1" customHeight="1">
      <c r="B236" s="186">
        <v>20</v>
      </c>
      <c r="C236" s="189"/>
      <c r="D236" s="189"/>
      <c r="E236" s="189"/>
      <c r="F236" s="222"/>
      <c r="G236" s="36"/>
      <c r="H236" s="192"/>
      <c r="I236" s="180" t="e">
        <f>'Calificación probabilidad'!E279</f>
        <v>#DIV/0!</v>
      </c>
      <c r="J236" s="183" t="e">
        <f>MID(I236,1,1)</f>
        <v>#DIV/0!</v>
      </c>
      <c r="K236" s="218">
        <f>VALUE(IF(L236="Catastrofico",5,IF(L236="Mayor",4,IF(L236="Moderado",3,IF(L236="Menor",2,IF(L236="Insignificante",1,0))))))</f>
        <v>0</v>
      </c>
      <c r="L236" s="183"/>
      <c r="M236" s="180" t="e">
        <f>VALUE(CONCATENATE(J236,K236))</f>
        <v>#DIV/0!</v>
      </c>
      <c r="N236" s="180" t="e">
        <f>VLOOKUP(M236,Hoja2!$D$25:$E$67,2,0)</f>
        <v>#DIV/0!</v>
      </c>
      <c r="O236" s="34"/>
      <c r="P236" s="34"/>
      <c r="Q236" s="35">
        <f t="shared" si="99"/>
        <v>0</v>
      </c>
      <c r="R236" s="34"/>
      <c r="S236" s="35">
        <f t="shared" si="100"/>
        <v>0</v>
      </c>
      <c r="T236" s="34"/>
      <c r="U236" s="35">
        <f t="shared" si="101"/>
        <v>0</v>
      </c>
      <c r="V236" s="34"/>
      <c r="W236" s="35">
        <f t="shared" si="102"/>
        <v>0</v>
      </c>
      <c r="X236" s="34"/>
      <c r="Y236" s="35">
        <f t="shared" si="103"/>
        <v>0</v>
      </c>
      <c r="Z236" s="61"/>
      <c r="AA236" s="35">
        <f t="shared" si="104"/>
        <v>0</v>
      </c>
      <c r="AB236" s="34"/>
      <c r="AC236" s="35">
        <f t="shared" si="105"/>
        <v>0</v>
      </c>
      <c r="AD236" s="35">
        <f t="shared" si="98"/>
        <v>0</v>
      </c>
      <c r="AE236" s="34"/>
      <c r="AF236" s="35" t="str">
        <f t="shared" si="106"/>
        <v>Débil</v>
      </c>
      <c r="AG236" s="34"/>
      <c r="AH236" s="35">
        <f t="shared" si="107"/>
        <v>0</v>
      </c>
      <c r="AI236" s="35">
        <f t="shared" si="108"/>
        <v>0</v>
      </c>
      <c r="AJ236" s="180">
        <f>AVERAGE(AI236:AI248)</f>
        <v>0</v>
      </c>
      <c r="AK236" s="180" t="str">
        <f>IF(AJ236&lt;50,"Débil",IF(AND(AJ236&gt;=50,AJ236&lt;99),"Moderado",IF(AJ236=100,"Fuerte",)))</f>
        <v>Débil</v>
      </c>
      <c r="AL236" s="183"/>
      <c r="AM236" s="183"/>
      <c r="AN236" s="180" t="e">
        <f>VALUE(IF(AND(AK236="Fuerte",AL236="Directamente"),J236-2,IF(AND(AK236="Fuerte",AL236="No disminuye"),J236,IF(AND(AK236="Moderado",AL236="directamente"),J236-1,IF(AND(AK236="Moderado",AL236="no disminuye"),J236,J236)))))</f>
        <v>#DIV/0!</v>
      </c>
      <c r="AO236" s="180" t="e">
        <f>IF(AN236&lt;1,Hoja2!H250,AN236)</f>
        <v>#DIV/0!</v>
      </c>
      <c r="AP236" s="180" t="e">
        <f>IF(AO236=1,Hoja2!$H$3,IF(AO236=2,Hoja2!$H$4,IF(AO236=3,Hoja2!$H$5,IF(AO236=4,Hoja2!$H$6,IF(AO236=5,Hoja2!$H$7,0)))))</f>
        <v>#DIV/0!</v>
      </c>
      <c r="AQ236" s="180">
        <f>VALUE(IF(AND(AK236="Fuerte",AM236="Directamente"),K236-2,IF(AND(AK236="Fuerte",AM236="indirectamente"),K236-1,IF(AND(AK236="Fuerte",AM236="No disminuye"),K236,IF(AND(AK236="Moderado",AM236="directamente"),K236-1,IF(AND(AK236="Moderado",AM236="indirectamente"),K236,IF(AND(AK236="Moderado",AM236="no disminuye"),K236,K236)))))))</f>
        <v>0</v>
      </c>
      <c r="AR236" s="180">
        <f>IF(AQ236&lt;1,Hoja2!N250,AQ236)</f>
        <v>0</v>
      </c>
      <c r="AS236" s="180">
        <f>IF(AR236=1,Hoja2!$N$3,IF(AR236=2,Hoja2!$N$4,IF(AR236=3,Hoja2!$N$5,IF(AR236=4,Hoja2!$N$6,IF(AR236=5,Hoja2!$N$7,0)))))</f>
        <v>0</v>
      </c>
      <c r="AT236" s="180" t="e">
        <f>VALUE(CONCATENATE(AO236,AR236))</f>
        <v>#DIV/0!</v>
      </c>
      <c r="AU236" s="180" t="e">
        <f>VLOOKUP(AT236,Hoja2!$D$25:$E$49,2,0)</f>
        <v>#DIV/0!</v>
      </c>
      <c r="AV236" s="36"/>
      <c r="AW236" s="34"/>
      <c r="AX236" s="34"/>
      <c r="AY236" s="34"/>
      <c r="AZ236" s="235"/>
    </row>
    <row r="237" spans="2:52" ht="15" hidden="1" customHeight="1">
      <c r="B237" s="187"/>
      <c r="C237" s="190"/>
      <c r="D237" s="190"/>
      <c r="E237" s="190"/>
      <c r="F237" s="223"/>
      <c r="G237" s="17"/>
      <c r="H237" s="193"/>
      <c r="I237" s="181"/>
      <c r="J237" s="184"/>
      <c r="K237" s="219"/>
      <c r="L237" s="184"/>
      <c r="M237" s="181"/>
      <c r="N237" s="181"/>
      <c r="O237" s="16"/>
      <c r="P237" s="16"/>
      <c r="Q237" s="48">
        <f t="shared" si="99"/>
        <v>0</v>
      </c>
      <c r="R237" s="16"/>
      <c r="S237" s="48">
        <f t="shared" si="100"/>
        <v>0</v>
      </c>
      <c r="T237" s="16"/>
      <c r="U237" s="48">
        <f t="shared" si="101"/>
        <v>0</v>
      </c>
      <c r="V237" s="16"/>
      <c r="W237" s="48">
        <f t="shared" si="102"/>
        <v>0</v>
      </c>
      <c r="X237" s="16"/>
      <c r="Y237" s="48">
        <f t="shared" si="103"/>
        <v>0</v>
      </c>
      <c r="Z237" s="19"/>
      <c r="AA237" s="48">
        <f t="shared" si="104"/>
        <v>0</v>
      </c>
      <c r="AB237" s="16"/>
      <c r="AC237" s="48">
        <f t="shared" si="105"/>
        <v>0</v>
      </c>
      <c r="AD237" s="48">
        <f t="shared" si="98"/>
        <v>0</v>
      </c>
      <c r="AE237" s="16"/>
      <c r="AF237" s="48" t="str">
        <f t="shared" si="106"/>
        <v>Débil</v>
      </c>
      <c r="AG237" s="16"/>
      <c r="AH237" s="48">
        <f t="shared" si="107"/>
        <v>0</v>
      </c>
      <c r="AI237" s="48">
        <f t="shared" si="108"/>
        <v>0</v>
      </c>
      <c r="AJ237" s="181"/>
      <c r="AK237" s="181"/>
      <c r="AL237" s="184"/>
      <c r="AM237" s="184"/>
      <c r="AN237" s="181"/>
      <c r="AO237" s="181"/>
      <c r="AP237" s="181"/>
      <c r="AQ237" s="181"/>
      <c r="AR237" s="181"/>
      <c r="AS237" s="181"/>
      <c r="AT237" s="181"/>
      <c r="AU237" s="181"/>
      <c r="AV237" s="17"/>
      <c r="AW237" s="16"/>
      <c r="AX237" s="16"/>
      <c r="AY237" s="16"/>
      <c r="AZ237" s="236"/>
    </row>
    <row r="238" spans="2:52" ht="15" hidden="1" customHeight="1">
      <c r="B238" s="187"/>
      <c r="C238" s="190"/>
      <c r="D238" s="190"/>
      <c r="E238" s="190"/>
      <c r="F238" s="223"/>
      <c r="G238" s="17"/>
      <c r="H238" s="193"/>
      <c r="I238" s="181"/>
      <c r="J238" s="184"/>
      <c r="K238" s="219"/>
      <c r="L238" s="184"/>
      <c r="M238" s="181"/>
      <c r="N238" s="181"/>
      <c r="O238" s="16"/>
      <c r="P238" s="16"/>
      <c r="Q238" s="48">
        <f t="shared" si="99"/>
        <v>0</v>
      </c>
      <c r="R238" s="16"/>
      <c r="S238" s="48">
        <f t="shared" si="100"/>
        <v>0</v>
      </c>
      <c r="T238" s="16"/>
      <c r="U238" s="48">
        <f t="shared" si="101"/>
        <v>0</v>
      </c>
      <c r="V238" s="16"/>
      <c r="W238" s="48">
        <f t="shared" si="102"/>
        <v>0</v>
      </c>
      <c r="X238" s="16"/>
      <c r="Y238" s="48">
        <f t="shared" si="103"/>
        <v>0</v>
      </c>
      <c r="Z238" s="19"/>
      <c r="AA238" s="48">
        <f t="shared" si="104"/>
        <v>0</v>
      </c>
      <c r="AB238" s="16"/>
      <c r="AC238" s="48">
        <f t="shared" si="105"/>
        <v>0</v>
      </c>
      <c r="AD238" s="48">
        <f t="shared" si="98"/>
        <v>0</v>
      </c>
      <c r="AE238" s="16"/>
      <c r="AF238" s="48" t="str">
        <f t="shared" si="106"/>
        <v>Débil</v>
      </c>
      <c r="AG238" s="16"/>
      <c r="AH238" s="48">
        <f t="shared" si="107"/>
        <v>0</v>
      </c>
      <c r="AI238" s="48">
        <f t="shared" si="108"/>
        <v>0</v>
      </c>
      <c r="AJ238" s="181"/>
      <c r="AK238" s="181"/>
      <c r="AL238" s="184"/>
      <c r="AM238" s="184"/>
      <c r="AN238" s="181"/>
      <c r="AO238" s="181"/>
      <c r="AP238" s="181"/>
      <c r="AQ238" s="181"/>
      <c r="AR238" s="181"/>
      <c r="AS238" s="181"/>
      <c r="AT238" s="181"/>
      <c r="AU238" s="181"/>
      <c r="AV238" s="17"/>
      <c r="AW238" s="16"/>
      <c r="AX238" s="16"/>
      <c r="AY238" s="16"/>
      <c r="AZ238" s="236"/>
    </row>
    <row r="239" spans="2:52" ht="15" hidden="1" customHeight="1">
      <c r="B239" s="187"/>
      <c r="C239" s="190"/>
      <c r="D239" s="190"/>
      <c r="E239" s="190"/>
      <c r="F239" s="223"/>
      <c r="G239" s="18"/>
      <c r="H239" s="193"/>
      <c r="I239" s="181"/>
      <c r="J239" s="184"/>
      <c r="K239" s="219"/>
      <c r="L239" s="184"/>
      <c r="M239" s="181"/>
      <c r="N239" s="181"/>
      <c r="O239" s="16"/>
      <c r="P239" s="16"/>
      <c r="Q239" s="48">
        <f t="shared" si="99"/>
        <v>0</v>
      </c>
      <c r="R239" s="16"/>
      <c r="S239" s="48">
        <f t="shared" si="100"/>
        <v>0</v>
      </c>
      <c r="T239" s="16"/>
      <c r="U239" s="48">
        <f t="shared" si="101"/>
        <v>0</v>
      </c>
      <c r="V239" s="16"/>
      <c r="W239" s="48">
        <f t="shared" si="102"/>
        <v>0</v>
      </c>
      <c r="X239" s="16"/>
      <c r="Y239" s="48">
        <f t="shared" si="103"/>
        <v>0</v>
      </c>
      <c r="Z239" s="19"/>
      <c r="AA239" s="48">
        <f t="shared" si="104"/>
        <v>0</v>
      </c>
      <c r="AB239" s="16"/>
      <c r="AC239" s="48">
        <f t="shared" si="105"/>
        <v>0</v>
      </c>
      <c r="AD239" s="48">
        <f t="shared" si="98"/>
        <v>0</v>
      </c>
      <c r="AE239" s="16"/>
      <c r="AF239" s="48" t="str">
        <f t="shared" si="106"/>
        <v>Débil</v>
      </c>
      <c r="AG239" s="16"/>
      <c r="AH239" s="48">
        <f t="shared" si="107"/>
        <v>0</v>
      </c>
      <c r="AI239" s="48">
        <f t="shared" si="108"/>
        <v>0</v>
      </c>
      <c r="AJ239" s="181"/>
      <c r="AK239" s="181"/>
      <c r="AL239" s="184"/>
      <c r="AM239" s="184"/>
      <c r="AN239" s="181"/>
      <c r="AO239" s="181"/>
      <c r="AP239" s="181"/>
      <c r="AQ239" s="181"/>
      <c r="AR239" s="181"/>
      <c r="AS239" s="181"/>
      <c r="AT239" s="181"/>
      <c r="AU239" s="181"/>
      <c r="AV239" s="17"/>
      <c r="AW239" s="16"/>
      <c r="AX239" s="16"/>
      <c r="AY239" s="16"/>
      <c r="AZ239" s="236"/>
    </row>
    <row r="240" spans="2:52" ht="15" hidden="1" customHeight="1">
      <c r="B240" s="187"/>
      <c r="C240" s="190"/>
      <c r="D240" s="190"/>
      <c r="E240" s="190"/>
      <c r="F240" s="223"/>
      <c r="G240" s="18"/>
      <c r="H240" s="193"/>
      <c r="I240" s="181"/>
      <c r="J240" s="184"/>
      <c r="K240" s="219"/>
      <c r="L240" s="184"/>
      <c r="M240" s="181"/>
      <c r="N240" s="181"/>
      <c r="O240" s="16"/>
      <c r="P240" s="16"/>
      <c r="Q240" s="48">
        <f t="shared" si="99"/>
        <v>0</v>
      </c>
      <c r="R240" s="16"/>
      <c r="S240" s="48">
        <f t="shared" si="100"/>
        <v>0</v>
      </c>
      <c r="T240" s="16"/>
      <c r="U240" s="48">
        <f t="shared" si="101"/>
        <v>0</v>
      </c>
      <c r="V240" s="16"/>
      <c r="W240" s="48">
        <f t="shared" si="102"/>
        <v>0</v>
      </c>
      <c r="X240" s="16"/>
      <c r="Y240" s="48">
        <f t="shared" si="103"/>
        <v>0</v>
      </c>
      <c r="Z240" s="19"/>
      <c r="AA240" s="48">
        <f t="shared" si="104"/>
        <v>0</v>
      </c>
      <c r="AB240" s="16"/>
      <c r="AC240" s="48">
        <f t="shared" si="105"/>
        <v>0</v>
      </c>
      <c r="AD240" s="48">
        <f t="shared" si="98"/>
        <v>0</v>
      </c>
      <c r="AE240" s="16"/>
      <c r="AF240" s="48" t="str">
        <f t="shared" si="106"/>
        <v>Débil</v>
      </c>
      <c r="AG240" s="16"/>
      <c r="AH240" s="48">
        <f t="shared" si="107"/>
        <v>0</v>
      </c>
      <c r="AI240" s="48">
        <f t="shared" si="108"/>
        <v>0</v>
      </c>
      <c r="AJ240" s="181"/>
      <c r="AK240" s="181"/>
      <c r="AL240" s="184"/>
      <c r="AM240" s="184"/>
      <c r="AN240" s="181"/>
      <c r="AO240" s="181"/>
      <c r="AP240" s="181"/>
      <c r="AQ240" s="181"/>
      <c r="AR240" s="181"/>
      <c r="AS240" s="181"/>
      <c r="AT240" s="181"/>
      <c r="AU240" s="181"/>
      <c r="AV240" s="17"/>
      <c r="AW240" s="16"/>
      <c r="AX240" s="16"/>
      <c r="AY240" s="16"/>
      <c r="AZ240" s="236"/>
    </row>
    <row r="241" spans="2:52" ht="15" hidden="1" customHeight="1">
      <c r="B241" s="187"/>
      <c r="C241" s="190"/>
      <c r="D241" s="190"/>
      <c r="E241" s="190"/>
      <c r="F241" s="223"/>
      <c r="G241" s="18"/>
      <c r="H241" s="193"/>
      <c r="I241" s="181"/>
      <c r="J241" s="184"/>
      <c r="K241" s="219"/>
      <c r="L241" s="184"/>
      <c r="M241" s="181"/>
      <c r="N241" s="181"/>
      <c r="O241" s="16"/>
      <c r="P241" s="16"/>
      <c r="Q241" s="48">
        <f t="shared" si="99"/>
        <v>0</v>
      </c>
      <c r="R241" s="16"/>
      <c r="S241" s="48">
        <f t="shared" si="100"/>
        <v>0</v>
      </c>
      <c r="T241" s="16"/>
      <c r="U241" s="48">
        <f t="shared" si="101"/>
        <v>0</v>
      </c>
      <c r="V241" s="16"/>
      <c r="W241" s="48">
        <f t="shared" si="102"/>
        <v>0</v>
      </c>
      <c r="X241" s="16"/>
      <c r="Y241" s="48">
        <f t="shared" si="103"/>
        <v>0</v>
      </c>
      <c r="Z241" s="19"/>
      <c r="AA241" s="48">
        <f t="shared" si="104"/>
        <v>0</v>
      </c>
      <c r="AB241" s="16"/>
      <c r="AC241" s="48">
        <f t="shared" si="105"/>
        <v>0</v>
      </c>
      <c r="AD241" s="48">
        <f t="shared" si="98"/>
        <v>0</v>
      </c>
      <c r="AE241" s="16"/>
      <c r="AF241" s="48" t="str">
        <f t="shared" si="106"/>
        <v>Débil</v>
      </c>
      <c r="AG241" s="16"/>
      <c r="AH241" s="48">
        <f t="shared" si="107"/>
        <v>0</v>
      </c>
      <c r="AI241" s="48">
        <f t="shared" si="108"/>
        <v>0</v>
      </c>
      <c r="AJ241" s="181"/>
      <c r="AK241" s="181"/>
      <c r="AL241" s="184"/>
      <c r="AM241" s="184"/>
      <c r="AN241" s="181"/>
      <c r="AO241" s="181"/>
      <c r="AP241" s="181"/>
      <c r="AQ241" s="181"/>
      <c r="AR241" s="181"/>
      <c r="AS241" s="181"/>
      <c r="AT241" s="181"/>
      <c r="AU241" s="181"/>
      <c r="AV241" s="17"/>
      <c r="AW241" s="16"/>
      <c r="AX241" s="16"/>
      <c r="AY241" s="16"/>
      <c r="AZ241" s="236"/>
    </row>
    <row r="242" spans="2:52" ht="15" hidden="1" customHeight="1">
      <c r="B242" s="187"/>
      <c r="C242" s="190"/>
      <c r="D242" s="190"/>
      <c r="E242" s="190"/>
      <c r="F242" s="223"/>
      <c r="G242" s="18"/>
      <c r="H242" s="193"/>
      <c r="I242" s="181"/>
      <c r="J242" s="184"/>
      <c r="K242" s="219"/>
      <c r="L242" s="184"/>
      <c r="M242" s="181"/>
      <c r="N242" s="181"/>
      <c r="O242" s="16"/>
      <c r="P242" s="16"/>
      <c r="Q242" s="48">
        <f t="shared" si="99"/>
        <v>0</v>
      </c>
      <c r="R242" s="16"/>
      <c r="S242" s="48">
        <f t="shared" si="100"/>
        <v>0</v>
      </c>
      <c r="T242" s="16"/>
      <c r="U242" s="48">
        <f t="shared" si="101"/>
        <v>0</v>
      </c>
      <c r="V242" s="16"/>
      <c r="W242" s="48">
        <f t="shared" si="102"/>
        <v>0</v>
      </c>
      <c r="X242" s="16"/>
      <c r="Y242" s="48">
        <f t="shared" si="103"/>
        <v>0</v>
      </c>
      <c r="Z242" s="19"/>
      <c r="AA242" s="48">
        <f t="shared" si="104"/>
        <v>0</v>
      </c>
      <c r="AB242" s="16"/>
      <c r="AC242" s="48">
        <f t="shared" si="105"/>
        <v>0</v>
      </c>
      <c r="AD242" s="48">
        <f t="shared" si="98"/>
        <v>0</v>
      </c>
      <c r="AE242" s="16"/>
      <c r="AF242" s="48" t="str">
        <f t="shared" si="106"/>
        <v>Débil</v>
      </c>
      <c r="AG242" s="16"/>
      <c r="AH242" s="48">
        <f t="shared" si="107"/>
        <v>0</v>
      </c>
      <c r="AI242" s="48">
        <f t="shared" si="108"/>
        <v>0</v>
      </c>
      <c r="AJ242" s="181"/>
      <c r="AK242" s="181"/>
      <c r="AL242" s="184"/>
      <c r="AM242" s="184"/>
      <c r="AN242" s="181"/>
      <c r="AO242" s="181"/>
      <c r="AP242" s="181"/>
      <c r="AQ242" s="181"/>
      <c r="AR242" s="181"/>
      <c r="AS242" s="181"/>
      <c r="AT242" s="181"/>
      <c r="AU242" s="181"/>
      <c r="AV242" s="17"/>
      <c r="AW242" s="16"/>
      <c r="AX242" s="16"/>
      <c r="AY242" s="16"/>
      <c r="AZ242" s="236"/>
    </row>
    <row r="243" spans="2:52" ht="15" hidden="1" customHeight="1">
      <c r="B243" s="187"/>
      <c r="C243" s="190"/>
      <c r="D243" s="190"/>
      <c r="E243" s="190"/>
      <c r="F243" s="223"/>
      <c r="G243" s="18"/>
      <c r="H243" s="193"/>
      <c r="I243" s="181"/>
      <c r="J243" s="184"/>
      <c r="K243" s="219"/>
      <c r="L243" s="184"/>
      <c r="M243" s="181"/>
      <c r="N243" s="181"/>
      <c r="O243" s="16"/>
      <c r="P243" s="16"/>
      <c r="Q243" s="48">
        <f t="shared" si="99"/>
        <v>0</v>
      </c>
      <c r="R243" s="16"/>
      <c r="S243" s="48">
        <f t="shared" si="100"/>
        <v>0</v>
      </c>
      <c r="T243" s="16"/>
      <c r="U243" s="48">
        <f t="shared" si="101"/>
        <v>0</v>
      </c>
      <c r="V243" s="16"/>
      <c r="W243" s="48">
        <f t="shared" si="102"/>
        <v>0</v>
      </c>
      <c r="X243" s="16"/>
      <c r="Y243" s="48">
        <f t="shared" si="103"/>
        <v>0</v>
      </c>
      <c r="Z243" s="19"/>
      <c r="AA243" s="48">
        <f t="shared" si="104"/>
        <v>0</v>
      </c>
      <c r="AB243" s="16"/>
      <c r="AC243" s="48">
        <f t="shared" si="105"/>
        <v>0</v>
      </c>
      <c r="AD243" s="48">
        <f t="shared" si="98"/>
        <v>0</v>
      </c>
      <c r="AE243" s="16"/>
      <c r="AF243" s="48" t="str">
        <f t="shared" si="106"/>
        <v>Débil</v>
      </c>
      <c r="AG243" s="16"/>
      <c r="AH243" s="48">
        <f t="shared" si="107"/>
        <v>0</v>
      </c>
      <c r="AI243" s="48">
        <f t="shared" si="108"/>
        <v>0</v>
      </c>
      <c r="AJ243" s="181"/>
      <c r="AK243" s="181"/>
      <c r="AL243" s="184"/>
      <c r="AM243" s="184"/>
      <c r="AN243" s="181"/>
      <c r="AO243" s="181"/>
      <c r="AP243" s="181"/>
      <c r="AQ243" s="181"/>
      <c r="AR243" s="181"/>
      <c r="AS243" s="181"/>
      <c r="AT243" s="181"/>
      <c r="AU243" s="181"/>
      <c r="AV243" s="17"/>
      <c r="AW243" s="16"/>
      <c r="AX243" s="16"/>
      <c r="AY243" s="16"/>
      <c r="AZ243" s="236"/>
    </row>
    <row r="244" spans="2:52" ht="15" hidden="1" customHeight="1">
      <c r="B244" s="187"/>
      <c r="C244" s="190"/>
      <c r="D244" s="190"/>
      <c r="E244" s="190"/>
      <c r="F244" s="223"/>
      <c r="G244" s="18"/>
      <c r="H244" s="193"/>
      <c r="I244" s="181"/>
      <c r="J244" s="184"/>
      <c r="K244" s="219"/>
      <c r="L244" s="184"/>
      <c r="M244" s="181"/>
      <c r="N244" s="181"/>
      <c r="O244" s="16"/>
      <c r="P244" s="16"/>
      <c r="Q244" s="48">
        <f t="shared" si="99"/>
        <v>0</v>
      </c>
      <c r="R244" s="16"/>
      <c r="S244" s="48">
        <f t="shared" si="100"/>
        <v>0</v>
      </c>
      <c r="T244" s="16"/>
      <c r="U244" s="48">
        <f t="shared" si="101"/>
        <v>0</v>
      </c>
      <c r="V244" s="16"/>
      <c r="W244" s="48">
        <f t="shared" si="102"/>
        <v>0</v>
      </c>
      <c r="X244" s="16"/>
      <c r="Y244" s="48">
        <f t="shared" si="103"/>
        <v>0</v>
      </c>
      <c r="Z244" s="19"/>
      <c r="AA244" s="48">
        <f t="shared" si="104"/>
        <v>0</v>
      </c>
      <c r="AB244" s="16"/>
      <c r="AC244" s="48">
        <f t="shared" si="105"/>
        <v>0</v>
      </c>
      <c r="AD244" s="48">
        <f t="shared" ref="AD244:AD248" si="109">Q244+S244+U244+W244+Y244+AA244+AC244</f>
        <v>0</v>
      </c>
      <c r="AE244" s="16"/>
      <c r="AF244" s="48" t="str">
        <f t="shared" si="106"/>
        <v>Débil</v>
      </c>
      <c r="AG244" s="16"/>
      <c r="AH244" s="48">
        <f t="shared" si="107"/>
        <v>0</v>
      </c>
      <c r="AI244" s="48">
        <f t="shared" si="108"/>
        <v>0</v>
      </c>
      <c r="AJ244" s="181"/>
      <c r="AK244" s="181"/>
      <c r="AL244" s="184"/>
      <c r="AM244" s="184"/>
      <c r="AN244" s="181"/>
      <c r="AO244" s="181"/>
      <c r="AP244" s="181"/>
      <c r="AQ244" s="181"/>
      <c r="AR244" s="181"/>
      <c r="AS244" s="181"/>
      <c r="AT244" s="181"/>
      <c r="AU244" s="181"/>
      <c r="AV244" s="17"/>
      <c r="AW244" s="16"/>
      <c r="AX244" s="16"/>
      <c r="AY244" s="16"/>
      <c r="AZ244" s="236"/>
    </row>
    <row r="245" spans="2:52" ht="15" hidden="1" customHeight="1">
      <c r="B245" s="187"/>
      <c r="C245" s="190"/>
      <c r="D245" s="190"/>
      <c r="E245" s="190"/>
      <c r="F245" s="223"/>
      <c r="G245" s="18"/>
      <c r="H245" s="193"/>
      <c r="I245" s="181"/>
      <c r="J245" s="184"/>
      <c r="K245" s="219"/>
      <c r="L245" s="184"/>
      <c r="M245" s="181"/>
      <c r="N245" s="181"/>
      <c r="O245" s="16"/>
      <c r="P245" s="16"/>
      <c r="Q245" s="48">
        <f t="shared" si="99"/>
        <v>0</v>
      </c>
      <c r="R245" s="16"/>
      <c r="S245" s="48">
        <f t="shared" si="100"/>
        <v>0</v>
      </c>
      <c r="T245" s="16"/>
      <c r="U245" s="48">
        <f t="shared" si="101"/>
        <v>0</v>
      </c>
      <c r="V245" s="16"/>
      <c r="W245" s="48">
        <f t="shared" si="102"/>
        <v>0</v>
      </c>
      <c r="X245" s="16"/>
      <c r="Y245" s="48">
        <f t="shared" si="103"/>
        <v>0</v>
      </c>
      <c r="Z245" s="19"/>
      <c r="AA245" s="48">
        <f t="shared" si="104"/>
        <v>0</v>
      </c>
      <c r="AB245" s="16"/>
      <c r="AC245" s="48">
        <f t="shared" si="105"/>
        <v>0</v>
      </c>
      <c r="AD245" s="48">
        <f t="shared" si="109"/>
        <v>0</v>
      </c>
      <c r="AE245" s="16"/>
      <c r="AF245" s="48" t="str">
        <f t="shared" si="106"/>
        <v>Débil</v>
      </c>
      <c r="AG245" s="16"/>
      <c r="AH245" s="48">
        <f t="shared" si="107"/>
        <v>0</v>
      </c>
      <c r="AI245" s="48">
        <f t="shared" si="108"/>
        <v>0</v>
      </c>
      <c r="AJ245" s="181"/>
      <c r="AK245" s="181"/>
      <c r="AL245" s="184"/>
      <c r="AM245" s="184"/>
      <c r="AN245" s="181"/>
      <c r="AO245" s="181"/>
      <c r="AP245" s="181"/>
      <c r="AQ245" s="181"/>
      <c r="AR245" s="181"/>
      <c r="AS245" s="181"/>
      <c r="AT245" s="181"/>
      <c r="AU245" s="181"/>
      <c r="AV245" s="17"/>
      <c r="AW245" s="16"/>
      <c r="AX245" s="16"/>
      <c r="AY245" s="16"/>
      <c r="AZ245" s="236"/>
    </row>
    <row r="246" spans="2:52" ht="15" hidden="1" customHeight="1">
      <c r="B246" s="187"/>
      <c r="C246" s="190"/>
      <c r="D246" s="190"/>
      <c r="E246" s="190"/>
      <c r="F246" s="223"/>
      <c r="G246" s="18"/>
      <c r="H246" s="138"/>
      <c r="I246" s="181"/>
      <c r="J246" s="184"/>
      <c r="K246" s="219"/>
      <c r="L246" s="184"/>
      <c r="M246" s="181"/>
      <c r="N246" s="181"/>
      <c r="O246" s="16"/>
      <c r="P246" s="16"/>
      <c r="Q246" s="48">
        <f t="shared" ref="Q246:Q248" si="110">IF(P246="asignado",15,0)</f>
        <v>0</v>
      </c>
      <c r="R246" s="16"/>
      <c r="S246" s="48">
        <f t="shared" ref="S246:S248" si="111">IF(R246="adecuado",15,0)</f>
        <v>0</v>
      </c>
      <c r="T246" s="16"/>
      <c r="U246" s="48">
        <f t="shared" ref="U246:U248" si="112">IF(T246="oportuna",15,0)</f>
        <v>0</v>
      </c>
      <c r="V246" s="16"/>
      <c r="W246" s="48">
        <f t="shared" ref="W246:W248" si="113">IF(V246="prevenir",15,IF(V246="detectar",10,0))</f>
        <v>0</v>
      </c>
      <c r="X246" s="16"/>
      <c r="Y246" s="48">
        <f t="shared" ref="Y246:Y248" si="114">IF(X246="confiable",15,0)</f>
        <v>0</v>
      </c>
      <c r="Z246" s="19"/>
      <c r="AA246" s="48">
        <f t="shared" ref="AA246:AA248" si="115">IF(Z246="Se investigan y resuelven oportunamente ",15,0)</f>
        <v>0</v>
      </c>
      <c r="AB246" s="16"/>
      <c r="AC246" s="48">
        <f t="shared" ref="AC246:AC248" si="116">IF(AB246="completa",10,IF(AB246="incompleta",5,0))</f>
        <v>0</v>
      </c>
      <c r="AD246" s="48">
        <f t="shared" si="109"/>
        <v>0</v>
      </c>
      <c r="AE246" s="16"/>
      <c r="AF246" s="48" t="str">
        <f t="shared" ref="AF246:AF248" si="117">IF(AD246&lt;=85,"Débil",IF(AND(AD246&gt;=86,AD246&lt;=95),"Moderado",IF(AD246&gt;95,"Fuerte")))</f>
        <v>Débil</v>
      </c>
      <c r="AG246" s="16"/>
      <c r="AH246" s="48">
        <f t="shared" ref="AH246:AH248" si="118">IF(AND(AF246="Fuerte",AG246="Fuerte"),"Fuerte",IF(AND(AF246="Fuerte",AG246="Moderado"),"Moderado",IF(AND(AF246="Fuerte",AG246="Débil"),"Débil",IF(AND(AF246="Moderado",AG246="Fuerte"),"Moderado",IF(AND(AF246="Moderado",AG246="Moderado"),"Moderado",IF(AND(AF246="Moderado",AG246="Débil"),"Débil",IF(AND(AF246="Débil",AG246="Fuerte"),"Débil",IF(AND(AF246="Débil",AG246="Moderado"),"Débil",IF(AND(AF246="Débil",AG246="Débil"),"Débil",)))))))))</f>
        <v>0</v>
      </c>
      <c r="AI246" s="48">
        <f t="shared" ref="AI246:AI248" si="119">IF(AH246="Débil",0,IF(AH246="Moderado",75,IF(AH246="Fuerte",100,)))</f>
        <v>0</v>
      </c>
      <c r="AJ246" s="181"/>
      <c r="AK246" s="181"/>
      <c r="AL246" s="184"/>
      <c r="AM246" s="184"/>
      <c r="AN246" s="181"/>
      <c r="AO246" s="181"/>
      <c r="AP246" s="181"/>
      <c r="AQ246" s="181"/>
      <c r="AR246" s="181"/>
      <c r="AS246" s="181"/>
      <c r="AT246" s="181"/>
      <c r="AU246" s="181"/>
      <c r="AV246" s="19"/>
      <c r="AW246" s="16"/>
      <c r="AX246" s="16"/>
      <c r="AY246" s="16"/>
      <c r="AZ246" s="236"/>
    </row>
    <row r="247" spans="2:52" ht="15" hidden="1" customHeight="1">
      <c r="B247" s="187"/>
      <c r="C247" s="190"/>
      <c r="D247" s="190"/>
      <c r="E247" s="190"/>
      <c r="F247" s="223"/>
      <c r="G247" s="20"/>
      <c r="H247" s="138"/>
      <c r="I247" s="181"/>
      <c r="J247" s="184"/>
      <c r="K247" s="219"/>
      <c r="L247" s="184"/>
      <c r="M247" s="181"/>
      <c r="N247" s="181"/>
      <c r="O247" s="16"/>
      <c r="P247" s="16"/>
      <c r="Q247" s="48">
        <f t="shared" si="110"/>
        <v>0</v>
      </c>
      <c r="R247" s="16"/>
      <c r="S247" s="48">
        <f t="shared" si="111"/>
        <v>0</v>
      </c>
      <c r="T247" s="16"/>
      <c r="U247" s="48">
        <f t="shared" si="112"/>
        <v>0</v>
      </c>
      <c r="V247" s="16"/>
      <c r="W247" s="48">
        <f t="shared" si="113"/>
        <v>0</v>
      </c>
      <c r="X247" s="16"/>
      <c r="Y247" s="48">
        <f t="shared" si="114"/>
        <v>0</v>
      </c>
      <c r="Z247" s="19"/>
      <c r="AA247" s="48">
        <f t="shared" si="115"/>
        <v>0</v>
      </c>
      <c r="AB247" s="16"/>
      <c r="AC247" s="48">
        <f t="shared" si="116"/>
        <v>0</v>
      </c>
      <c r="AD247" s="48">
        <f t="shared" si="109"/>
        <v>0</v>
      </c>
      <c r="AE247" s="16"/>
      <c r="AF247" s="48" t="str">
        <f t="shared" si="117"/>
        <v>Débil</v>
      </c>
      <c r="AG247" s="16"/>
      <c r="AH247" s="48">
        <f t="shared" si="118"/>
        <v>0</v>
      </c>
      <c r="AI247" s="48">
        <f t="shared" si="119"/>
        <v>0</v>
      </c>
      <c r="AJ247" s="181"/>
      <c r="AK247" s="181"/>
      <c r="AL247" s="184"/>
      <c r="AM247" s="184"/>
      <c r="AN247" s="181"/>
      <c r="AO247" s="181"/>
      <c r="AP247" s="181"/>
      <c r="AQ247" s="181"/>
      <c r="AR247" s="181"/>
      <c r="AS247" s="181"/>
      <c r="AT247" s="181"/>
      <c r="AU247" s="181"/>
      <c r="AV247" s="21"/>
      <c r="AW247" s="16"/>
      <c r="AX247" s="16"/>
      <c r="AY247" s="16"/>
      <c r="AZ247" s="236"/>
    </row>
    <row r="248" spans="2:52" ht="15.75" hidden="1" customHeight="1" thickBot="1">
      <c r="B248" s="226"/>
      <c r="C248" s="227"/>
      <c r="D248" s="227"/>
      <c r="E248" s="227"/>
      <c r="F248" s="224"/>
      <c r="G248" s="22"/>
      <c r="H248" s="228"/>
      <c r="I248" s="225"/>
      <c r="J248" s="229"/>
      <c r="K248" s="220"/>
      <c r="L248" s="185"/>
      <c r="M248" s="182"/>
      <c r="N248" s="225"/>
      <c r="O248" s="23"/>
      <c r="P248" s="23"/>
      <c r="Q248" s="49">
        <f t="shared" si="110"/>
        <v>0</v>
      </c>
      <c r="R248" s="23"/>
      <c r="S248" s="49">
        <f t="shared" si="111"/>
        <v>0</v>
      </c>
      <c r="T248" s="23"/>
      <c r="U248" s="49">
        <f t="shared" si="112"/>
        <v>0</v>
      </c>
      <c r="V248" s="23"/>
      <c r="W248" s="49">
        <f t="shared" si="113"/>
        <v>0</v>
      </c>
      <c r="X248" s="23"/>
      <c r="Y248" s="49">
        <f t="shared" si="114"/>
        <v>0</v>
      </c>
      <c r="Z248" s="63"/>
      <c r="AA248" s="49">
        <f t="shared" si="115"/>
        <v>0</v>
      </c>
      <c r="AB248" s="23"/>
      <c r="AC248" s="49">
        <f t="shared" si="116"/>
        <v>0</v>
      </c>
      <c r="AD248" s="49">
        <f t="shared" si="109"/>
        <v>0</v>
      </c>
      <c r="AE248" s="23"/>
      <c r="AF248" s="49" t="str">
        <f t="shared" si="117"/>
        <v>Débil</v>
      </c>
      <c r="AG248" s="23"/>
      <c r="AH248" s="49">
        <f t="shared" si="118"/>
        <v>0</v>
      </c>
      <c r="AI248" s="49">
        <f t="shared" si="119"/>
        <v>0</v>
      </c>
      <c r="AJ248" s="225"/>
      <c r="AK248" s="225"/>
      <c r="AL248" s="185"/>
      <c r="AM248" s="185"/>
      <c r="AN248" s="182"/>
      <c r="AO248" s="182"/>
      <c r="AP248" s="182"/>
      <c r="AQ248" s="182"/>
      <c r="AR248" s="182"/>
      <c r="AS248" s="182"/>
      <c r="AT248" s="182"/>
      <c r="AU248" s="182"/>
      <c r="AV248" s="24"/>
      <c r="AW248" s="23"/>
      <c r="AX248" s="23"/>
      <c r="AY248" s="23"/>
      <c r="AZ248" s="241"/>
    </row>
  </sheetData>
  <sheetProtection formatCells="0" formatColumns="0" formatRows="0" insertColumns="0" insertRows="0" insertHyperlinks="0" deleteRows="0" sort="0" autoFilter="0" pivotTables="0"/>
  <autoFilter ref="B9:BA248" xr:uid="{00000000-0009-0000-0000-000005000000}">
    <filterColumn colId="33" showButton="0"/>
    <filterColumn colId="38" showButton="0"/>
    <filterColumn colId="41" showButton="0"/>
  </autoFilter>
  <dataConsolidate/>
  <mergeCells count="547">
    <mergeCell ref="AV10:AV27"/>
    <mergeCell ref="AW10:AW27"/>
    <mergeCell ref="AX10:AX27"/>
    <mergeCell ref="AY10:AY27"/>
    <mergeCell ref="AZ10:AZ15"/>
    <mergeCell ref="B19:B27"/>
    <mergeCell ref="C19:C27"/>
    <mergeCell ref="D19:D27"/>
    <mergeCell ref="E19:E27"/>
    <mergeCell ref="F19:F27"/>
    <mergeCell ref="AL10:AL15"/>
    <mergeCell ref="K16:K18"/>
    <mergeCell ref="L16:L18"/>
    <mergeCell ref="M16:M18"/>
    <mergeCell ref="H16:H18"/>
    <mergeCell ref="D16:D18"/>
    <mergeCell ref="E16:E18"/>
    <mergeCell ref="L10:L15"/>
    <mergeCell ref="I10:I15"/>
    <mergeCell ref="I16:I18"/>
    <mergeCell ref="J16:J18"/>
    <mergeCell ref="N16:N18"/>
    <mergeCell ref="N10:N15"/>
    <mergeCell ref="L19:L27"/>
    <mergeCell ref="I19:I27"/>
    <mergeCell ref="AJ10:AJ15"/>
    <mergeCell ref="AK10:AK15"/>
    <mergeCell ref="AM10:AM15"/>
    <mergeCell ref="AN10:AN15"/>
    <mergeCell ref="AO10:AO15"/>
    <mergeCell ref="AJ19:AJ27"/>
    <mergeCell ref="AK19:AK27"/>
    <mergeCell ref="AL19:AL27"/>
    <mergeCell ref="AM19:AM27"/>
    <mergeCell ref="AN19:AN27"/>
    <mergeCell ref="AO19:AO27"/>
    <mergeCell ref="AL16:AL18"/>
    <mergeCell ref="N19:N27"/>
    <mergeCell ref="C223:C235"/>
    <mergeCell ref="C236:C248"/>
    <mergeCell ref="F7:F9"/>
    <mergeCell ref="F16:F18"/>
    <mergeCell ref="F28:F40"/>
    <mergeCell ref="F41:F53"/>
    <mergeCell ref="F54:F66"/>
    <mergeCell ref="F67:F79"/>
    <mergeCell ref="F80:F92"/>
    <mergeCell ref="F93:F105"/>
    <mergeCell ref="F106:F118"/>
    <mergeCell ref="F119:F131"/>
    <mergeCell ref="F132:F144"/>
    <mergeCell ref="F145:F157"/>
    <mergeCell ref="F158:F170"/>
    <mergeCell ref="F171:F183"/>
    <mergeCell ref="F184:F196"/>
    <mergeCell ref="D10:D15"/>
    <mergeCell ref="E10:E15"/>
    <mergeCell ref="F10:F15"/>
    <mergeCell ref="C80:C92"/>
    <mergeCell ref="C93:C105"/>
    <mergeCell ref="C158:C170"/>
    <mergeCell ref="C171:C183"/>
    <mergeCell ref="C184:C196"/>
    <mergeCell ref="AZ197:AZ209"/>
    <mergeCell ref="AZ210:AZ222"/>
    <mergeCell ref="AR171:AR183"/>
    <mergeCell ref="AR184:AR196"/>
    <mergeCell ref="AR197:AR209"/>
    <mergeCell ref="AR210:AR222"/>
    <mergeCell ref="AO171:AO183"/>
    <mergeCell ref="AO184:AO196"/>
    <mergeCell ref="AO197:AO209"/>
    <mergeCell ref="AO210:AO222"/>
    <mergeCell ref="AJ184:AJ196"/>
    <mergeCell ref="AJ197:AJ209"/>
    <mergeCell ref="AJ210:AJ222"/>
    <mergeCell ref="AS197:AS209"/>
    <mergeCell ref="AU197:AU209"/>
    <mergeCell ref="AL171:AL183"/>
    <mergeCell ref="AM171:AM183"/>
    <mergeCell ref="AT197:AT209"/>
    <mergeCell ref="AQ197:AQ209"/>
    <mergeCell ref="AQ210:AQ222"/>
    <mergeCell ref="AP171:AP183"/>
    <mergeCell ref="AN171:AN183"/>
    <mergeCell ref="AN184:AN196"/>
    <mergeCell ref="AM80:AM92"/>
    <mergeCell ref="AZ223:AZ235"/>
    <mergeCell ref="AZ236:AZ248"/>
    <mergeCell ref="E4:G5"/>
    <mergeCell ref="E2:G3"/>
    <mergeCell ref="AZ67:AZ79"/>
    <mergeCell ref="AZ80:AZ92"/>
    <mergeCell ref="AZ93:AZ105"/>
    <mergeCell ref="AZ106:AZ118"/>
    <mergeCell ref="AZ119:AZ131"/>
    <mergeCell ref="AZ132:AZ144"/>
    <mergeCell ref="AZ145:AZ157"/>
    <mergeCell ref="AZ158:AZ170"/>
    <mergeCell ref="AZ171:AZ183"/>
    <mergeCell ref="AZ184:AZ196"/>
    <mergeCell ref="AJ106:AJ118"/>
    <mergeCell ref="AM93:AM105"/>
    <mergeCell ref="AM106:AM118"/>
    <mergeCell ref="AM158:AM170"/>
    <mergeCell ref="AQ145:AQ157"/>
    <mergeCell ref="AV7:AZ8"/>
    <mergeCell ref="F223:F235"/>
    <mergeCell ref="F236:F248"/>
    <mergeCell ref="AM67:AM79"/>
    <mergeCell ref="AZ16:AZ18"/>
    <mergeCell ref="AZ19:AZ27"/>
    <mergeCell ref="AZ28:AZ40"/>
    <mergeCell ref="AZ41:AZ53"/>
    <mergeCell ref="AZ54:AZ66"/>
    <mergeCell ref="AN9:AO9"/>
    <mergeCell ref="AP10:AP15"/>
    <mergeCell ref="AQ10:AQ15"/>
    <mergeCell ref="AP19:AP27"/>
    <mergeCell ref="AQ9:AR9"/>
    <mergeCell ref="AU10:AU15"/>
    <mergeCell ref="AO16:AO18"/>
    <mergeCell ref="AU16:AU18"/>
    <mergeCell ref="AP16:AP18"/>
    <mergeCell ref="AR16:AR18"/>
    <mergeCell ref="AS16:AS18"/>
    <mergeCell ref="AT16:AT18"/>
    <mergeCell ref="AN16:AN18"/>
    <mergeCell ref="AQ16:AQ18"/>
    <mergeCell ref="AR10:AR15"/>
    <mergeCell ref="AS10:AS15"/>
    <mergeCell ref="AT10:AT15"/>
    <mergeCell ref="AR28:AR40"/>
    <mergeCell ref="AR41:AR53"/>
    <mergeCell ref="AL80:AL92"/>
    <mergeCell ref="AQ80:AQ92"/>
    <mergeCell ref="AQ93:AQ105"/>
    <mergeCell ref="AQ106:AQ118"/>
    <mergeCell ref="AQ119:AQ131"/>
    <mergeCell ref="AK158:AK170"/>
    <mergeCell ref="AO158:AO170"/>
    <mergeCell ref="AK106:AK118"/>
    <mergeCell ref="C7:C9"/>
    <mergeCell ref="AE7:AE9"/>
    <mergeCell ref="V7:V9"/>
    <mergeCell ref="AJ41:AJ53"/>
    <mergeCell ref="AJ54:AJ66"/>
    <mergeCell ref="W7:W9"/>
    <mergeCell ref="X7:X9"/>
    <mergeCell ref="Y7:Y9"/>
    <mergeCell ref="Z7:Z9"/>
    <mergeCell ref="AA7:AA9"/>
    <mergeCell ref="AB7:AB9"/>
    <mergeCell ref="U7:U9"/>
    <mergeCell ref="AM7:AM9"/>
    <mergeCell ref="AM16:AM18"/>
    <mergeCell ref="AM28:AM40"/>
    <mergeCell ref="AM41:AM53"/>
    <mergeCell ref="AR236:AR248"/>
    <mergeCell ref="AP93:AP105"/>
    <mergeCell ref="AQ236:AQ248"/>
    <mergeCell ref="AT236:AT248"/>
    <mergeCell ref="AT184:AT196"/>
    <mergeCell ref="AT145:AT157"/>
    <mergeCell ref="AT158:AT170"/>
    <mergeCell ref="AT171:AT183"/>
    <mergeCell ref="AS132:AS144"/>
    <mergeCell ref="AQ158:AQ170"/>
    <mergeCell ref="AR93:AR105"/>
    <mergeCell ref="AR106:AR118"/>
    <mergeCell ref="AR119:AR131"/>
    <mergeCell ref="AR145:AR157"/>
    <mergeCell ref="AR158:AR170"/>
    <mergeCell ref="AT54:AT66"/>
    <mergeCell ref="AT67:AT79"/>
    <mergeCell ref="AT80:AT92"/>
    <mergeCell ref="AT93:AT105"/>
    <mergeCell ref="AT106:AT118"/>
    <mergeCell ref="AT119:AT131"/>
    <mergeCell ref="AT132:AT144"/>
    <mergeCell ref="AQ184:AQ196"/>
    <mergeCell ref="AN80:AN92"/>
    <mergeCell ref="AN93:AN105"/>
    <mergeCell ref="AN106:AN118"/>
    <mergeCell ref="AQ171:AQ183"/>
    <mergeCell ref="AO132:AO144"/>
    <mergeCell ref="AO145:AO157"/>
    <mergeCell ref="AR80:AR92"/>
    <mergeCell ref="AN54:AN66"/>
    <mergeCell ref="AQ54:AQ66"/>
    <mergeCell ref="AQ67:AQ79"/>
    <mergeCell ref="AO67:AO79"/>
    <mergeCell ref="AO80:AO92"/>
    <mergeCell ref="AO93:AO105"/>
    <mergeCell ref="AO106:AO118"/>
    <mergeCell ref="AO119:AO131"/>
    <mergeCell ref="AJ16:AJ18"/>
    <mergeCell ref="AJ28:AJ40"/>
    <mergeCell ref="AK80:AK92"/>
    <mergeCell ref="AK16:AK18"/>
    <mergeCell ref="AK28:AK40"/>
    <mergeCell ref="AS41:AS53"/>
    <mergeCell ref="AS93:AS105"/>
    <mergeCell ref="AS171:AS183"/>
    <mergeCell ref="AP119:AP131"/>
    <mergeCell ref="AS119:AS131"/>
    <mergeCell ref="AR67:AR79"/>
    <mergeCell ref="AJ67:AJ79"/>
    <mergeCell ref="AJ80:AJ92"/>
    <mergeCell ref="AJ93:AJ105"/>
    <mergeCell ref="AK93:AK105"/>
    <mergeCell ref="AL158:AL170"/>
    <mergeCell ref="AL41:AL53"/>
    <mergeCell ref="AN28:AN40"/>
    <mergeCell ref="AN41:AN53"/>
    <mergeCell ref="AO28:AO40"/>
    <mergeCell ref="AL28:AL40"/>
    <mergeCell ref="AL119:AL131"/>
    <mergeCell ref="AL93:AL105"/>
    <mergeCell ref="AL106:AL118"/>
    <mergeCell ref="AJ236:AJ248"/>
    <mergeCell ref="AK236:AK248"/>
    <mergeCell ref="AL236:AL248"/>
    <mergeCell ref="AP236:AP248"/>
    <mergeCell ref="AP197:AP209"/>
    <mergeCell ref="AK184:AK196"/>
    <mergeCell ref="AL184:AL196"/>
    <mergeCell ref="AP184:AP196"/>
    <mergeCell ref="AN223:AN235"/>
    <mergeCell ref="AN236:AN248"/>
    <mergeCell ref="AM210:AM222"/>
    <mergeCell ref="AM223:AM235"/>
    <mergeCell ref="AM236:AM248"/>
    <mergeCell ref="AL197:AL209"/>
    <mergeCell ref="AO223:AO235"/>
    <mergeCell ref="AM184:AM196"/>
    <mergeCell ref="AM197:AM209"/>
    <mergeCell ref="AO236:AO248"/>
    <mergeCell ref="AN210:AN222"/>
    <mergeCell ref="AN197:AN209"/>
    <mergeCell ref="M236:M248"/>
    <mergeCell ref="N236:N248"/>
    <mergeCell ref="AS223:AS235"/>
    <mergeCell ref="AS236:AS248"/>
    <mergeCell ref="AU236:AU248"/>
    <mergeCell ref="AU223:AU235"/>
    <mergeCell ref="B236:B248"/>
    <mergeCell ref="D236:D248"/>
    <mergeCell ref="E236:E248"/>
    <mergeCell ref="H236:H248"/>
    <mergeCell ref="I236:I248"/>
    <mergeCell ref="J236:J248"/>
    <mergeCell ref="M223:M235"/>
    <mergeCell ref="N223:N235"/>
    <mergeCell ref="AK223:AK235"/>
    <mergeCell ref="AL223:AL235"/>
    <mergeCell ref="AP223:AP235"/>
    <mergeCell ref="K223:K235"/>
    <mergeCell ref="L223:L235"/>
    <mergeCell ref="K236:K248"/>
    <mergeCell ref="L236:L248"/>
    <mergeCell ref="B223:B235"/>
    <mergeCell ref="D223:D235"/>
    <mergeCell ref="E223:E235"/>
    <mergeCell ref="H223:H235"/>
    <mergeCell ref="I223:I235"/>
    <mergeCell ref="J223:J235"/>
    <mergeCell ref="AU210:AU222"/>
    <mergeCell ref="K210:K222"/>
    <mergeCell ref="L210:L222"/>
    <mergeCell ref="M210:M222"/>
    <mergeCell ref="N210:N222"/>
    <mergeCell ref="AK210:AK222"/>
    <mergeCell ref="AL210:AL222"/>
    <mergeCell ref="AP210:AP222"/>
    <mergeCell ref="AS210:AS222"/>
    <mergeCell ref="AJ223:AJ235"/>
    <mergeCell ref="AR223:AR235"/>
    <mergeCell ref="AQ223:AQ235"/>
    <mergeCell ref="AT223:AT235"/>
    <mergeCell ref="AT210:AT222"/>
    <mergeCell ref="B210:B222"/>
    <mergeCell ref="D210:D222"/>
    <mergeCell ref="E210:E222"/>
    <mergeCell ref="H210:H222"/>
    <mergeCell ref="I210:I222"/>
    <mergeCell ref="J210:J222"/>
    <mergeCell ref="K197:K209"/>
    <mergeCell ref="L197:L209"/>
    <mergeCell ref="M197:M209"/>
    <mergeCell ref="C210:C222"/>
    <mergeCell ref="F210:F222"/>
    <mergeCell ref="N197:N209"/>
    <mergeCell ref="AK197:AK209"/>
    <mergeCell ref="B197:B209"/>
    <mergeCell ref="D197:D209"/>
    <mergeCell ref="E197:E209"/>
    <mergeCell ref="H197:H209"/>
    <mergeCell ref="I197:I209"/>
    <mergeCell ref="J197:J209"/>
    <mergeCell ref="F197:F209"/>
    <mergeCell ref="C197:C209"/>
    <mergeCell ref="AU171:AU183"/>
    <mergeCell ref="B184:B196"/>
    <mergeCell ref="D184:D196"/>
    <mergeCell ref="E184:E196"/>
    <mergeCell ref="H184:H196"/>
    <mergeCell ref="I184:I196"/>
    <mergeCell ref="J184:J196"/>
    <mergeCell ref="K184:K196"/>
    <mergeCell ref="L184:L196"/>
    <mergeCell ref="M184:M196"/>
    <mergeCell ref="AS184:AS196"/>
    <mergeCell ref="AU184:AU196"/>
    <mergeCell ref="L171:L183"/>
    <mergeCell ref="M171:M183"/>
    <mergeCell ref="N171:N183"/>
    <mergeCell ref="AK171:AK183"/>
    <mergeCell ref="K171:K183"/>
    <mergeCell ref="N184:N196"/>
    <mergeCell ref="AJ171:AJ183"/>
    <mergeCell ref="B171:B183"/>
    <mergeCell ref="D171:D183"/>
    <mergeCell ref="E171:E183"/>
    <mergeCell ref="H171:H183"/>
    <mergeCell ref="I171:I183"/>
    <mergeCell ref="J171:J183"/>
    <mergeCell ref="AS145:AS157"/>
    <mergeCell ref="AU145:AU157"/>
    <mergeCell ref="B158:B170"/>
    <mergeCell ref="D158:D170"/>
    <mergeCell ref="E158:E170"/>
    <mergeCell ref="H158:H170"/>
    <mergeCell ref="I158:I170"/>
    <mergeCell ref="J158:J170"/>
    <mergeCell ref="K158:K170"/>
    <mergeCell ref="L158:L170"/>
    <mergeCell ref="M158:M170"/>
    <mergeCell ref="AP158:AP170"/>
    <mergeCell ref="AS158:AS170"/>
    <mergeCell ref="AU158:AU170"/>
    <mergeCell ref="M145:M157"/>
    <mergeCell ref="N145:N157"/>
    <mergeCell ref="AK145:AK157"/>
    <mergeCell ref="AL145:AL157"/>
    <mergeCell ref="AP145:AP157"/>
    <mergeCell ref="K145:K157"/>
    <mergeCell ref="L145:L157"/>
    <mergeCell ref="N158:N170"/>
    <mergeCell ref="AJ158:AJ170"/>
    <mergeCell ref="B145:B157"/>
    <mergeCell ref="D145:D157"/>
    <mergeCell ref="E145:E157"/>
    <mergeCell ref="H145:H157"/>
    <mergeCell ref="I145:I157"/>
    <mergeCell ref="J145:J157"/>
    <mergeCell ref="AP132:AP144"/>
    <mergeCell ref="B132:B144"/>
    <mergeCell ref="D132:D144"/>
    <mergeCell ref="E132:E144"/>
    <mergeCell ref="H132:H144"/>
    <mergeCell ref="I132:I144"/>
    <mergeCell ref="J132:J144"/>
    <mergeCell ref="C132:C144"/>
    <mergeCell ref="C145:C157"/>
    <mergeCell ref="AM132:AM144"/>
    <mergeCell ref="AM145:AM157"/>
    <mergeCell ref="AN132:AN144"/>
    <mergeCell ref="AN145:AN157"/>
    <mergeCell ref="AK132:AK144"/>
    <mergeCell ref="AL132:AL144"/>
    <mergeCell ref="AJ145:AJ157"/>
    <mergeCell ref="AU132:AU144"/>
    <mergeCell ref="K132:K144"/>
    <mergeCell ref="L132:L144"/>
    <mergeCell ref="M132:M144"/>
    <mergeCell ref="N132:N144"/>
    <mergeCell ref="AJ132:AJ144"/>
    <mergeCell ref="AQ132:AQ144"/>
    <mergeCell ref="AN158:AN170"/>
    <mergeCell ref="AU119:AU131"/>
    <mergeCell ref="K119:K131"/>
    <mergeCell ref="L119:L131"/>
    <mergeCell ref="M119:M131"/>
    <mergeCell ref="N119:N131"/>
    <mergeCell ref="AK119:AK131"/>
    <mergeCell ref="AJ119:AJ131"/>
    <mergeCell ref="AR132:AR144"/>
    <mergeCell ref="B119:B131"/>
    <mergeCell ref="D119:D131"/>
    <mergeCell ref="E119:E131"/>
    <mergeCell ref="H119:H131"/>
    <mergeCell ref="I119:I131"/>
    <mergeCell ref="J119:J131"/>
    <mergeCell ref="C119:C131"/>
    <mergeCell ref="AM119:AM131"/>
    <mergeCell ref="AN119:AN131"/>
    <mergeCell ref="AU93:AU105"/>
    <mergeCell ref="B106:B118"/>
    <mergeCell ref="D106:D118"/>
    <mergeCell ref="E106:E118"/>
    <mergeCell ref="H106:H118"/>
    <mergeCell ref="I106:I118"/>
    <mergeCell ref="J106:J118"/>
    <mergeCell ref="K106:K118"/>
    <mergeCell ref="L106:L118"/>
    <mergeCell ref="M106:M118"/>
    <mergeCell ref="AP106:AP118"/>
    <mergeCell ref="AS106:AS118"/>
    <mergeCell ref="AU106:AU118"/>
    <mergeCell ref="L93:L105"/>
    <mergeCell ref="M93:M105"/>
    <mergeCell ref="N93:N105"/>
    <mergeCell ref="K93:K105"/>
    <mergeCell ref="N106:N118"/>
    <mergeCell ref="B93:B105"/>
    <mergeCell ref="D93:D105"/>
    <mergeCell ref="E93:E105"/>
    <mergeCell ref="H93:H105"/>
    <mergeCell ref="I93:I105"/>
    <mergeCell ref="J93:J105"/>
    <mergeCell ref="C106:C118"/>
    <mergeCell ref="AS67:AS79"/>
    <mergeCell ref="AU67:AU79"/>
    <mergeCell ref="B80:B92"/>
    <mergeCell ref="D80:D92"/>
    <mergeCell ref="E80:E92"/>
    <mergeCell ref="H80:H92"/>
    <mergeCell ref="I80:I92"/>
    <mergeCell ref="J80:J92"/>
    <mergeCell ref="K80:K92"/>
    <mergeCell ref="L80:L92"/>
    <mergeCell ref="M80:M92"/>
    <mergeCell ref="AP80:AP92"/>
    <mergeCell ref="AS80:AS92"/>
    <mergeCell ref="AU80:AU92"/>
    <mergeCell ref="M67:M79"/>
    <mergeCell ref="N67:N79"/>
    <mergeCell ref="AK67:AK79"/>
    <mergeCell ref="AL67:AL79"/>
    <mergeCell ref="AP67:AP79"/>
    <mergeCell ref="AN67:AN79"/>
    <mergeCell ref="N80:N92"/>
    <mergeCell ref="K67:K79"/>
    <mergeCell ref="L67:L79"/>
    <mergeCell ref="B67:B79"/>
    <mergeCell ref="T7:T9"/>
    <mergeCell ref="D67:D79"/>
    <mergeCell ref="E67:E79"/>
    <mergeCell ref="H67:H79"/>
    <mergeCell ref="I67:I79"/>
    <mergeCell ref="J67:J79"/>
    <mergeCell ref="R7:R9"/>
    <mergeCell ref="Q7:Q9"/>
    <mergeCell ref="C54:C66"/>
    <mergeCell ref="C67:C79"/>
    <mergeCell ref="M54:M66"/>
    <mergeCell ref="K41:K53"/>
    <mergeCell ref="L41:L53"/>
    <mergeCell ref="K19:K27"/>
    <mergeCell ref="M19:M27"/>
    <mergeCell ref="K54:K66"/>
    <mergeCell ref="L54:L66"/>
    <mergeCell ref="K10:K13"/>
    <mergeCell ref="M10:M13"/>
    <mergeCell ref="M28:M40"/>
    <mergeCell ref="N28:N40"/>
    <mergeCell ref="K28:K40"/>
    <mergeCell ref="L28:L40"/>
    <mergeCell ref="B2:D5"/>
    <mergeCell ref="H4:H5"/>
    <mergeCell ref="B7:B9"/>
    <mergeCell ref="D7:D9"/>
    <mergeCell ref="E7:E9"/>
    <mergeCell ref="G7:G9"/>
    <mergeCell ref="I41:I53"/>
    <mergeCell ref="J41:J53"/>
    <mergeCell ref="J28:J40"/>
    <mergeCell ref="C28:C40"/>
    <mergeCell ref="C41:C53"/>
    <mergeCell ref="B16:B18"/>
    <mergeCell ref="C16:C18"/>
    <mergeCell ref="B28:B40"/>
    <mergeCell ref="D28:D40"/>
    <mergeCell ref="E28:E40"/>
    <mergeCell ref="H28:H40"/>
    <mergeCell ref="H19:H27"/>
    <mergeCell ref="J19:J27"/>
    <mergeCell ref="J10:J13"/>
    <mergeCell ref="H10:H13"/>
    <mergeCell ref="I28:I40"/>
    <mergeCell ref="B10:B15"/>
    <mergeCell ref="C10:C15"/>
    <mergeCell ref="S7:S9"/>
    <mergeCell ref="H7:H9"/>
    <mergeCell ref="I7:N7"/>
    <mergeCell ref="O7:O9"/>
    <mergeCell ref="P7:P9"/>
    <mergeCell ref="AL7:AL9"/>
    <mergeCell ref="AN7:AU8"/>
    <mergeCell ref="I8:I9"/>
    <mergeCell ref="L8:L9"/>
    <mergeCell ref="N8:N9"/>
    <mergeCell ref="AC7:AC9"/>
    <mergeCell ref="AD7:AD9"/>
    <mergeCell ref="AF7:AF9"/>
    <mergeCell ref="AG7:AG9"/>
    <mergeCell ref="AH7:AH9"/>
    <mergeCell ref="AK7:AK9"/>
    <mergeCell ref="AI7:AJ9"/>
    <mergeCell ref="AU28:AU40"/>
    <mergeCell ref="AU41:AU53"/>
    <mergeCell ref="AQ19:AQ27"/>
    <mergeCell ref="AR19:AR27"/>
    <mergeCell ref="AS19:AS27"/>
    <mergeCell ref="AT19:AT27"/>
    <mergeCell ref="AU19:AU27"/>
    <mergeCell ref="AP28:AP40"/>
    <mergeCell ref="AS28:AS40"/>
    <mergeCell ref="AT28:AT40"/>
    <mergeCell ref="AT41:AT53"/>
    <mergeCell ref="AQ28:AQ40"/>
    <mergeCell ref="AQ41:AQ53"/>
    <mergeCell ref="AU54:AU66"/>
    <mergeCell ref="N54:N66"/>
    <mergeCell ref="AK54:AK66"/>
    <mergeCell ref="AL54:AL66"/>
    <mergeCell ref="I54:I66"/>
    <mergeCell ref="J54:J66"/>
    <mergeCell ref="B41:B53"/>
    <mergeCell ref="D41:D53"/>
    <mergeCell ref="E41:E53"/>
    <mergeCell ref="H41:H53"/>
    <mergeCell ref="AP54:AP66"/>
    <mergeCell ref="AS54:AS66"/>
    <mergeCell ref="AO41:AO53"/>
    <mergeCell ref="AO54:AO66"/>
    <mergeCell ref="AR54:AR66"/>
    <mergeCell ref="AP41:AP53"/>
    <mergeCell ref="AM54:AM66"/>
    <mergeCell ref="B54:B66"/>
    <mergeCell ref="D54:D66"/>
    <mergeCell ref="E54:E66"/>
    <mergeCell ref="H54:H66"/>
    <mergeCell ref="N41:N53"/>
    <mergeCell ref="AK41:AK53"/>
    <mergeCell ref="M41:M53"/>
  </mergeCells>
  <conditionalFormatting sqref="N10 N41:N50 N54:N63 N67:N76 N80:N89 N93:N102 N106:N115 N119:N128 N132:N141 N145:N154 N158:N167 N171:N180 N184:N193 N197:N206 N210:N219 N223:N232 N236:N245 AU10 AU41:AU50 AU54:AU63 AU67:AU76 AU80:AU89 AU93:AU102 AU106:AU115 AU119:AU128 AU132:AU141 AU145:AU154 AU158:AU167 AU171:AU180 AU184:AU193 AU197:AU206 AU210:AU219 AU223:AU232 AU236:AU245 N16:N19 N28:N37 AU16:AU19 AU28:AU37">
    <cfRule type="containsText" dxfId="24" priority="346" operator="containsText" text="baja">
      <formula>NOT(ISERROR(SEARCH("baja",N10)))</formula>
    </cfRule>
    <cfRule type="containsText" dxfId="23" priority="347" operator="containsText" text="Alta">
      <formula>NOT(ISERROR(SEARCH("Alta",N10)))</formula>
    </cfRule>
  </conditionalFormatting>
  <conditionalFormatting sqref="N10 N41:N50 N54:N63 N67:N76 N80:N89 N93:N102 N106:N115 N119:N128 N132:N141 N145:N154 N158:N167 N171:N180 N184:N193 N197:N206 N210:N219 N223:N232 N236:N245 AU10 AU41:AU50 AU54:AU63 AU67:AU76 AU80:AU89 AU93:AU102 AU106:AU115 AU119:AU128 AU132:AU141 AU145:AU154 AU158:AU167 AU171:AU180 AU184:AU193 AU197:AU206 AU210:AU219 AU223:AU232 AU236:AU245 N16:N19 N28:N37 AU16:AU19 AU28:AU37">
    <cfRule type="containsText" dxfId="22" priority="344" operator="containsText" text="Moderada">
      <formula>NOT(ISERROR(SEARCH("Moderada",N10)))</formula>
    </cfRule>
    <cfRule type="containsText" dxfId="21" priority="345" operator="containsText" text="Extrema">
      <formula>NOT(ISERROR(SEARCH("Extrema",N10)))</formula>
    </cfRule>
  </conditionalFormatting>
  <conditionalFormatting sqref="AF10:AI23 AI24:AI25 AF26:AI248">
    <cfRule type="cellIs" dxfId="20" priority="340" operator="between">
      <formula>76</formula>
      <formula>100</formula>
    </cfRule>
    <cfRule type="cellIs" dxfId="19" priority="341" operator="between">
      <formula>1</formula>
      <formula>50</formula>
    </cfRule>
    <cfRule type="cellIs" dxfId="18" priority="342" operator="between">
      <formula>50</formula>
      <formula>75</formula>
    </cfRule>
    <cfRule type="cellIs" dxfId="17" priority="343" operator="between">
      <formula>0</formula>
      <formula>0</formula>
    </cfRule>
  </conditionalFormatting>
  <conditionalFormatting sqref="AF10:AI23 AI24:AI25 AF26:AI248">
    <cfRule type="containsText" dxfId="16" priority="21" operator="containsText" text="Débil">
      <formula>NOT(ISERROR(SEARCH("Débil",AF10)))</formula>
    </cfRule>
    <cfRule type="containsText" dxfId="15" priority="22" operator="containsText" text="Moderado">
      <formula>NOT(ISERROR(SEARCH("Moderado",AF10)))</formula>
    </cfRule>
    <cfRule type="containsText" dxfId="14" priority="23" operator="containsText" text="Fuerte">
      <formula>NOT(ISERROR(SEARCH("Fuerte",AF10)))</formula>
    </cfRule>
  </conditionalFormatting>
  <conditionalFormatting sqref="AF24:AH24">
    <cfRule type="cellIs" dxfId="13" priority="11" operator="between">
      <formula>76</formula>
      <formula>100</formula>
    </cfRule>
    <cfRule type="cellIs" dxfId="12" priority="12" operator="between">
      <formula>1</formula>
      <formula>50</formula>
    </cfRule>
    <cfRule type="cellIs" dxfId="11" priority="13" operator="between">
      <formula>50</formula>
      <formula>75</formula>
    </cfRule>
    <cfRule type="cellIs" dxfId="10" priority="14" operator="between">
      <formula>0</formula>
      <formula>0</formula>
    </cfRule>
  </conditionalFormatting>
  <conditionalFormatting sqref="AF24:AH24">
    <cfRule type="containsText" dxfId="9" priority="8" operator="containsText" text="Débil">
      <formula>NOT(ISERROR(SEARCH("Débil",AF24)))</formula>
    </cfRule>
    <cfRule type="containsText" dxfId="8" priority="9" operator="containsText" text="Moderado">
      <formula>NOT(ISERROR(SEARCH("Moderado",AF24)))</formula>
    </cfRule>
    <cfRule type="containsText" dxfId="7" priority="10" operator="containsText" text="Fuerte">
      <formula>NOT(ISERROR(SEARCH("Fuerte",AF24)))</formula>
    </cfRule>
  </conditionalFormatting>
  <conditionalFormatting sqref="AF25:AH25">
    <cfRule type="cellIs" dxfId="6" priority="4" operator="between">
      <formula>76</formula>
      <formula>100</formula>
    </cfRule>
    <cfRule type="cellIs" dxfId="5" priority="5" operator="between">
      <formula>1</formula>
      <formula>50</formula>
    </cfRule>
    <cfRule type="cellIs" dxfId="4" priority="6" operator="between">
      <formula>50</formula>
      <formula>75</formula>
    </cfRule>
    <cfRule type="cellIs" dxfId="3" priority="7" operator="between">
      <formula>0</formula>
      <formula>0</formula>
    </cfRule>
  </conditionalFormatting>
  <conditionalFormatting sqref="AF25:AH25">
    <cfRule type="containsText" dxfId="2" priority="1" operator="containsText" text="Débil">
      <formula>NOT(ISERROR(SEARCH("Débil",AF25)))</formula>
    </cfRule>
    <cfRule type="containsText" dxfId="1" priority="2" operator="containsText" text="Moderado">
      <formula>NOT(ISERROR(SEARCH("Moderado",AF25)))</formula>
    </cfRule>
    <cfRule type="containsText" dxfId="0" priority="3" operator="containsText" text="Fuerte">
      <formula>NOT(ISERROR(SEARCH("Fuerte",AF25)))</formula>
    </cfRule>
  </conditionalFormatting>
  <dataValidations count="12">
    <dataValidation type="list" allowBlank="1" showInputMessage="1" showErrorMessage="1" sqref="F10 F16:F19 F28:F248" xr:uid="{00000000-0002-0000-0500-000000000000}">
      <formula1>clase</formula1>
    </dataValidation>
    <dataValidation type="list" allowBlank="1" showInputMessage="1" showErrorMessage="1" sqref="L10 L16:L19 L28:L248" xr:uid="{00000000-0002-0000-0500-000001000000}">
      <formula1>impacto</formula1>
    </dataValidation>
    <dataValidation type="list" allowBlank="1" showInputMessage="1" showErrorMessage="1" sqref="AM10 AM16:AM19 AM28:AM248" xr:uid="{00000000-0002-0000-0500-000002000000}">
      <formula1>discuadrante</formula1>
    </dataValidation>
    <dataValidation type="list" allowBlank="1" showInputMessage="1" showErrorMessage="1" sqref="AL10 AL16:AL19 AL28:AL248" xr:uid="{00000000-0002-0000-0500-000003000000}">
      <formula1>discua</formula1>
    </dataValidation>
    <dataValidation type="list" allowBlank="1" showInputMessage="1" showErrorMessage="1" sqref="P10:P248" xr:uid="{00000000-0002-0000-0500-000004000000}">
      <formula1>Asignacionresp</formula1>
    </dataValidation>
    <dataValidation type="list" allowBlank="1" showInputMessage="1" showErrorMessage="1" sqref="R10:R248" xr:uid="{00000000-0002-0000-0500-000005000000}">
      <formula1>Autoridadresp</formula1>
    </dataValidation>
    <dataValidation type="list" allowBlank="1" showInputMessage="1" showErrorMessage="1" sqref="T10:T248" xr:uid="{00000000-0002-0000-0500-000006000000}">
      <formula1>Periodicidad</formula1>
    </dataValidation>
    <dataValidation type="list" allowBlank="1" showInputMessage="1" showErrorMessage="1" sqref="V10:V248" xr:uid="{00000000-0002-0000-0500-000007000000}">
      <formula1>Proposito</formula1>
    </dataValidation>
    <dataValidation type="list" allowBlank="1" showInputMessage="1" showErrorMessage="1" sqref="X10:X248" xr:uid="{00000000-0002-0000-0500-000008000000}">
      <formula1>Actcontrol</formula1>
    </dataValidation>
    <dataValidation type="list" allowBlank="1" showInputMessage="1" showErrorMessage="1" sqref="Z10:Z248" xr:uid="{00000000-0002-0000-0500-000009000000}">
      <formula1>desviaciones</formula1>
    </dataValidation>
    <dataValidation type="list" allowBlank="1" showInputMessage="1" showErrorMessage="1" sqref="AB10:AB248" xr:uid="{00000000-0002-0000-0500-00000A000000}">
      <formula1>Evidencia</formula1>
    </dataValidation>
    <dataValidation type="list" allowBlank="1" showInputMessage="1" showErrorMessage="1" sqref="AG10:AG248" xr:uid="{00000000-0002-0000-0500-00000B000000}">
      <formula1>ejecucioncontrol</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40"/>
  <sheetViews>
    <sheetView zoomScale="65" zoomScaleNormal="65" workbookViewId="0">
      <selection activeCell="D6" sqref="D6"/>
    </sheetView>
  </sheetViews>
  <sheetFormatPr defaultColWidth="10.7265625" defaultRowHeight="14.5"/>
  <cols>
    <col min="1" max="1" width="22.26953125" style="106" customWidth="1"/>
    <col min="2" max="2" width="28.26953125" style="106" customWidth="1"/>
    <col min="3" max="3" width="34.54296875" style="106" customWidth="1"/>
    <col min="4" max="4" width="53.7265625" style="106" customWidth="1"/>
    <col min="5" max="5" width="14.54296875" style="106" customWidth="1"/>
    <col min="6" max="6" width="13.453125" style="106" customWidth="1"/>
    <col min="7" max="7" width="45.54296875" style="106" customWidth="1"/>
    <col min="8" max="8" width="58.7265625" style="106" customWidth="1"/>
    <col min="9" max="9" width="54.7265625" style="106" customWidth="1"/>
    <col min="10" max="16384" width="10.7265625" style="106"/>
  </cols>
  <sheetData>
    <row r="1" spans="1:9" ht="16.5" customHeight="1">
      <c r="A1" s="109" t="s">
        <v>160</v>
      </c>
      <c r="B1" s="109" t="s">
        <v>311</v>
      </c>
      <c r="C1" s="109" t="s">
        <v>433</v>
      </c>
      <c r="D1" s="109" t="s">
        <v>201</v>
      </c>
      <c r="E1" s="109" t="s">
        <v>432</v>
      </c>
      <c r="F1" s="109" t="s">
        <v>431</v>
      </c>
      <c r="G1" s="109" t="s">
        <v>430</v>
      </c>
      <c r="H1" s="109" t="s">
        <v>429</v>
      </c>
      <c r="I1" s="109" t="s">
        <v>428</v>
      </c>
    </row>
    <row r="2" spans="1:9" ht="271.5" customHeight="1">
      <c r="A2" s="110" t="s">
        <v>357</v>
      </c>
      <c r="B2" s="110" t="s">
        <v>355</v>
      </c>
      <c r="C2" s="107"/>
      <c r="D2" s="110" t="s">
        <v>398</v>
      </c>
      <c r="E2" s="111" t="s">
        <v>194</v>
      </c>
      <c r="F2" s="110" t="s">
        <v>194</v>
      </c>
      <c r="G2" s="110" t="s">
        <v>420</v>
      </c>
      <c r="H2" s="118" t="s">
        <v>436</v>
      </c>
      <c r="I2" s="119" t="s">
        <v>452</v>
      </c>
    </row>
    <row r="3" spans="1:9" ht="166.5" customHeight="1">
      <c r="A3" s="110" t="s">
        <v>357</v>
      </c>
      <c r="B3" s="110" t="s">
        <v>355</v>
      </c>
      <c r="C3" s="107"/>
      <c r="D3" s="110" t="s">
        <v>399</v>
      </c>
      <c r="E3" s="110" t="s">
        <v>195</v>
      </c>
      <c r="F3" s="110" t="s">
        <v>38</v>
      </c>
      <c r="G3" s="110" t="s">
        <v>419</v>
      </c>
      <c r="H3" s="120" t="s">
        <v>435</v>
      </c>
      <c r="I3" s="120" t="s">
        <v>435</v>
      </c>
    </row>
    <row r="4" spans="1:9" ht="250.5" customHeight="1">
      <c r="A4" s="110" t="s">
        <v>357</v>
      </c>
      <c r="B4" s="110" t="s">
        <v>356</v>
      </c>
      <c r="C4" s="107"/>
      <c r="D4" s="110" t="s">
        <v>400</v>
      </c>
      <c r="E4" s="110" t="s">
        <v>194</v>
      </c>
      <c r="F4" s="110" t="s">
        <v>38</v>
      </c>
      <c r="G4" s="110" t="s">
        <v>427</v>
      </c>
      <c r="H4" s="119" t="s">
        <v>437</v>
      </c>
      <c r="I4" s="119" t="s">
        <v>453</v>
      </c>
    </row>
    <row r="5" spans="1:9" ht="231.4" customHeight="1">
      <c r="A5" s="110" t="s">
        <v>357</v>
      </c>
      <c r="B5" s="110" t="s">
        <v>426</v>
      </c>
      <c r="D5" s="112" t="s">
        <v>401</v>
      </c>
      <c r="E5" s="110" t="s">
        <v>195</v>
      </c>
      <c r="F5" s="110" t="s">
        <v>38</v>
      </c>
      <c r="G5" s="112" t="s">
        <v>418</v>
      </c>
      <c r="H5" s="119" t="s">
        <v>438</v>
      </c>
      <c r="I5" s="119" t="s">
        <v>454</v>
      </c>
    </row>
    <row r="6" spans="1:9" ht="275.5">
      <c r="A6" s="110" t="s">
        <v>357</v>
      </c>
      <c r="B6" s="110" t="s">
        <v>426</v>
      </c>
      <c r="D6" s="112" t="s">
        <v>402</v>
      </c>
      <c r="E6" s="110" t="s">
        <v>195</v>
      </c>
      <c r="F6" s="110" t="s">
        <v>194</v>
      </c>
      <c r="G6" s="112" t="s">
        <v>417</v>
      </c>
      <c r="H6" s="119" t="s">
        <v>438</v>
      </c>
      <c r="I6" s="119" t="s">
        <v>454</v>
      </c>
    </row>
    <row r="7" spans="1:9" ht="197.25" customHeight="1">
      <c r="A7" s="110" t="s">
        <v>357</v>
      </c>
      <c r="B7" s="110" t="s">
        <v>426</v>
      </c>
      <c r="D7" s="112" t="s">
        <v>403</v>
      </c>
      <c r="E7" s="110" t="s">
        <v>194</v>
      </c>
      <c r="F7" s="110" t="s">
        <v>194</v>
      </c>
      <c r="G7" s="112" t="s">
        <v>416</v>
      </c>
      <c r="H7" s="119" t="s">
        <v>437</v>
      </c>
      <c r="I7" s="119" t="s">
        <v>453</v>
      </c>
    </row>
    <row r="8" spans="1:9" ht="238.5" customHeight="1">
      <c r="A8" s="110" t="s">
        <v>357</v>
      </c>
      <c r="C8" s="110" t="s">
        <v>439</v>
      </c>
      <c r="G8" s="113" t="s">
        <v>411</v>
      </c>
      <c r="H8" s="119" t="s">
        <v>440</v>
      </c>
      <c r="I8" s="119" t="s">
        <v>455</v>
      </c>
    </row>
    <row r="9" spans="1:9" ht="184.5" customHeight="1">
      <c r="A9" s="110" t="s">
        <v>357</v>
      </c>
      <c r="C9" s="110" t="s">
        <v>425</v>
      </c>
      <c r="G9" s="113" t="s">
        <v>411</v>
      </c>
      <c r="H9" s="119" t="s">
        <v>440</v>
      </c>
      <c r="I9" s="119" t="s">
        <v>455</v>
      </c>
    </row>
    <row r="10" spans="1:9" ht="198.75" customHeight="1">
      <c r="A10" s="110" t="s">
        <v>360</v>
      </c>
      <c r="B10" s="110" t="s">
        <v>361</v>
      </c>
      <c r="D10" s="110" t="s">
        <v>404</v>
      </c>
      <c r="E10" s="112" t="s">
        <v>195</v>
      </c>
      <c r="F10" s="112" t="s">
        <v>194</v>
      </c>
      <c r="G10" s="110" t="s">
        <v>424</v>
      </c>
      <c r="H10" s="119" t="s">
        <v>438</v>
      </c>
      <c r="I10" s="119" t="s">
        <v>454</v>
      </c>
    </row>
    <row r="11" spans="1:9" ht="266.25" customHeight="1">
      <c r="A11" s="114" t="s">
        <v>360</v>
      </c>
      <c r="B11" s="114" t="s">
        <v>362</v>
      </c>
      <c r="C11" s="108"/>
      <c r="D11" s="121" t="s">
        <v>405</v>
      </c>
      <c r="E11" s="115" t="s">
        <v>195</v>
      </c>
      <c r="F11" s="115" t="s">
        <v>194</v>
      </c>
      <c r="G11" s="114" t="s">
        <v>423</v>
      </c>
      <c r="H11" s="122" t="s">
        <v>441</v>
      </c>
      <c r="I11" s="122" t="s">
        <v>442</v>
      </c>
    </row>
    <row r="12" spans="1:9" ht="409.5" customHeight="1">
      <c r="A12" s="110" t="s">
        <v>360</v>
      </c>
      <c r="B12" s="110" t="s">
        <v>363</v>
      </c>
      <c r="D12" s="110" t="s">
        <v>406</v>
      </c>
      <c r="E12" s="112" t="s">
        <v>195</v>
      </c>
      <c r="F12" s="112" t="s">
        <v>38</v>
      </c>
      <c r="G12" s="110" t="s">
        <v>434</v>
      </c>
      <c r="H12" s="119" t="s">
        <v>456</v>
      </c>
      <c r="I12" s="119" t="s">
        <v>457</v>
      </c>
    </row>
    <row r="13" spans="1:9" ht="205.5" customHeight="1">
      <c r="A13" s="110" t="s">
        <v>360</v>
      </c>
      <c r="C13" s="112" t="s">
        <v>422</v>
      </c>
      <c r="G13" s="110" t="s">
        <v>411</v>
      </c>
      <c r="H13" s="119" t="s">
        <v>440</v>
      </c>
      <c r="I13" s="119" t="s">
        <v>455</v>
      </c>
    </row>
    <row r="14" spans="1:9" ht="204" customHeight="1">
      <c r="A14" s="110" t="s">
        <v>360</v>
      </c>
      <c r="C14" s="112" t="s">
        <v>421</v>
      </c>
      <c r="G14" s="110" t="s">
        <v>411</v>
      </c>
      <c r="H14" s="119" t="s">
        <v>440</v>
      </c>
      <c r="I14" s="119" t="s">
        <v>455</v>
      </c>
    </row>
    <row r="15" spans="1:9" ht="247.5" customHeight="1">
      <c r="A15" s="112" t="s">
        <v>365</v>
      </c>
      <c r="B15" s="112" t="s">
        <v>366</v>
      </c>
      <c r="D15" s="110" t="s">
        <v>398</v>
      </c>
      <c r="E15" s="111" t="s">
        <v>194</v>
      </c>
      <c r="F15" s="112" t="s">
        <v>194</v>
      </c>
      <c r="G15" s="110" t="s">
        <v>420</v>
      </c>
      <c r="H15" s="118" t="s">
        <v>436</v>
      </c>
      <c r="I15" s="119" t="s">
        <v>452</v>
      </c>
    </row>
    <row r="16" spans="1:9" ht="166.5" customHeight="1">
      <c r="A16" s="112" t="s">
        <v>365</v>
      </c>
      <c r="B16" s="112" t="s">
        <v>366</v>
      </c>
      <c r="D16" s="110" t="s">
        <v>399</v>
      </c>
      <c r="E16" s="111" t="s">
        <v>195</v>
      </c>
      <c r="F16" s="112" t="s">
        <v>38</v>
      </c>
      <c r="G16" s="110" t="s">
        <v>419</v>
      </c>
      <c r="H16" s="120" t="s">
        <v>435</v>
      </c>
      <c r="I16" s="120" t="s">
        <v>435</v>
      </c>
    </row>
    <row r="17" spans="1:9" ht="143.25" customHeight="1">
      <c r="A17" s="112" t="s">
        <v>365</v>
      </c>
      <c r="B17" s="112" t="s">
        <v>367</v>
      </c>
      <c r="D17" s="112" t="s">
        <v>401</v>
      </c>
      <c r="E17" s="111" t="s">
        <v>195</v>
      </c>
      <c r="F17" s="111" t="s">
        <v>38</v>
      </c>
      <c r="G17" s="112" t="s">
        <v>418</v>
      </c>
      <c r="H17" s="119" t="s">
        <v>438</v>
      </c>
      <c r="I17" s="119" t="s">
        <v>454</v>
      </c>
    </row>
    <row r="18" spans="1:9" ht="275.5">
      <c r="A18" s="112" t="s">
        <v>365</v>
      </c>
      <c r="B18" s="112" t="s">
        <v>367</v>
      </c>
      <c r="D18" s="112" t="s">
        <v>402</v>
      </c>
      <c r="E18" s="111" t="s">
        <v>195</v>
      </c>
      <c r="F18" s="111" t="s">
        <v>194</v>
      </c>
      <c r="G18" s="112" t="s">
        <v>417</v>
      </c>
      <c r="H18" s="119" t="s">
        <v>438</v>
      </c>
      <c r="I18" s="119" t="s">
        <v>454</v>
      </c>
    </row>
    <row r="19" spans="1:9" ht="191.25" customHeight="1">
      <c r="A19" s="112" t="s">
        <v>365</v>
      </c>
      <c r="B19" s="112" t="s">
        <v>367</v>
      </c>
      <c r="D19" s="110" t="s">
        <v>403</v>
      </c>
      <c r="E19" s="111" t="s">
        <v>194</v>
      </c>
      <c r="F19" s="111" t="s">
        <v>194</v>
      </c>
      <c r="G19" s="112" t="s">
        <v>416</v>
      </c>
      <c r="H19" s="119" t="s">
        <v>437</v>
      </c>
      <c r="I19" s="119" t="s">
        <v>453</v>
      </c>
    </row>
    <row r="20" spans="1:9" ht="175.5" customHeight="1">
      <c r="A20" s="112" t="s">
        <v>365</v>
      </c>
      <c r="B20" s="112" t="s">
        <v>368</v>
      </c>
      <c r="D20" s="110" t="s">
        <v>408</v>
      </c>
      <c r="E20" s="111" t="s">
        <v>195</v>
      </c>
      <c r="F20" s="111" t="s">
        <v>194</v>
      </c>
      <c r="G20" s="112" t="s">
        <v>415</v>
      </c>
      <c r="H20" s="122" t="s">
        <v>441</v>
      </c>
      <c r="I20" s="122" t="s">
        <v>442</v>
      </c>
    </row>
    <row r="21" spans="1:9" ht="381.75" customHeight="1">
      <c r="A21" s="112" t="s">
        <v>365</v>
      </c>
      <c r="B21" s="112" t="s">
        <v>363</v>
      </c>
      <c r="D21" s="110" t="s">
        <v>406</v>
      </c>
      <c r="E21" s="111" t="s">
        <v>195</v>
      </c>
      <c r="F21" s="111" t="s">
        <v>38</v>
      </c>
      <c r="G21" s="112" t="s">
        <v>414</v>
      </c>
      <c r="H21" s="119" t="s">
        <v>456</v>
      </c>
      <c r="I21" s="119" t="s">
        <v>458</v>
      </c>
    </row>
    <row r="22" spans="1:9" ht="229.5" customHeight="1">
      <c r="A22" s="112" t="s">
        <v>365</v>
      </c>
      <c r="B22" s="112" t="s">
        <v>397</v>
      </c>
      <c r="D22" s="110" t="s">
        <v>443</v>
      </c>
      <c r="E22" s="111" t="s">
        <v>195</v>
      </c>
      <c r="F22" s="111" t="s">
        <v>194</v>
      </c>
      <c r="G22" s="112" t="s">
        <v>413</v>
      </c>
      <c r="H22" s="119" t="s">
        <v>444</v>
      </c>
      <c r="I22" s="119" t="s">
        <v>459</v>
      </c>
    </row>
    <row r="23" spans="1:9" ht="229.5" customHeight="1">
      <c r="A23" s="112" t="s">
        <v>365</v>
      </c>
      <c r="B23" s="112" t="s">
        <v>397</v>
      </c>
      <c r="D23" s="110" t="s">
        <v>445</v>
      </c>
      <c r="E23" s="111" t="s">
        <v>195</v>
      </c>
      <c r="F23" s="111" t="s">
        <v>38</v>
      </c>
      <c r="G23" s="112" t="s">
        <v>412</v>
      </c>
      <c r="H23" s="119" t="s">
        <v>444</v>
      </c>
      <c r="I23" s="119" t="s">
        <v>459</v>
      </c>
    </row>
    <row r="24" spans="1:9" ht="182.9" customHeight="1">
      <c r="A24" s="112" t="s">
        <v>365</v>
      </c>
      <c r="C24" s="112" t="s">
        <v>359</v>
      </c>
      <c r="D24" s="110"/>
      <c r="G24" s="112" t="s">
        <v>411</v>
      </c>
      <c r="H24" s="119" t="s">
        <v>460</v>
      </c>
      <c r="I24" s="119" t="s">
        <v>461</v>
      </c>
    </row>
    <row r="25" spans="1:9" ht="159" customHeight="1">
      <c r="A25" s="112" t="s">
        <v>365</v>
      </c>
      <c r="C25" s="112" t="s">
        <v>421</v>
      </c>
      <c r="G25" s="112" t="s">
        <v>411</v>
      </c>
      <c r="H25" s="119" t="s">
        <v>460</v>
      </c>
      <c r="I25" s="119" t="s">
        <v>461</v>
      </c>
    </row>
    <row r="27" spans="1:9" ht="16.5" customHeight="1">
      <c r="D27" s="110"/>
    </row>
    <row r="28" spans="1:9" ht="16.5" customHeight="1">
      <c r="D28" s="114"/>
    </row>
    <row r="29" spans="1:9" ht="16.5" customHeight="1">
      <c r="D29" s="110"/>
    </row>
    <row r="32" spans="1:9" ht="16.5" customHeight="1">
      <c r="D32" s="112"/>
    </row>
    <row r="33" spans="4:4" ht="16.5" customHeight="1">
      <c r="D33" s="112"/>
    </row>
    <row r="34" spans="4:4" ht="16.5" customHeight="1">
      <c r="D34" s="112"/>
    </row>
    <row r="35" spans="4:4" ht="16.5" customHeight="1">
      <c r="D35" s="112"/>
    </row>
    <row r="36" spans="4:4" ht="16.5" customHeight="1">
      <c r="D36" s="112"/>
    </row>
    <row r="37" spans="4:4" ht="16.5" customHeight="1">
      <c r="D37" s="112"/>
    </row>
    <row r="38" spans="4:4" ht="16.5" customHeight="1">
      <c r="D38" s="112"/>
    </row>
    <row r="39" spans="4:4" ht="16.5" customHeight="1">
      <c r="D39" s="112"/>
    </row>
    <row r="40" spans="4:4" ht="16.5" customHeight="1">
      <c r="D40" s="112"/>
    </row>
  </sheetData>
  <autoFilter ref="A1:H25" xr:uid="{00000000-0009-0000-0000-000006000000}"/>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79"/>
  <sheetViews>
    <sheetView showGridLines="0" topLeftCell="A22" zoomScale="130" zoomScaleNormal="130" workbookViewId="0">
      <selection activeCell="E38" sqref="E38"/>
    </sheetView>
  </sheetViews>
  <sheetFormatPr defaultColWidth="10.90625" defaultRowHeight="14.5"/>
  <cols>
    <col min="1" max="1" width="7" customWidth="1"/>
    <col min="2" max="2" width="20.81640625" customWidth="1"/>
    <col min="3" max="3" width="50.453125" customWidth="1"/>
    <col min="4" max="4" width="21.1796875" style="43" hidden="1" customWidth="1"/>
    <col min="5" max="5" width="12.7265625" bestFit="1" customWidth="1"/>
    <col min="8" max="8" width="11.54296875" bestFit="1" customWidth="1"/>
    <col min="10" max="10" width="16.7265625" bestFit="1" customWidth="1"/>
  </cols>
  <sheetData>
    <row r="1" spans="1:5">
      <c r="A1" s="254" t="s">
        <v>159</v>
      </c>
      <c r="B1" s="254"/>
      <c r="C1" s="254"/>
      <c r="D1" s="254"/>
      <c r="E1" s="254"/>
    </row>
    <row r="2" spans="1:5">
      <c r="A2" s="259" t="s">
        <v>160</v>
      </c>
      <c r="B2" s="260"/>
      <c r="C2" s="40" t="s">
        <v>157</v>
      </c>
      <c r="D2" s="41"/>
      <c r="E2" s="40" t="s">
        <v>158</v>
      </c>
    </row>
    <row r="3" spans="1:5">
      <c r="A3" s="170">
        <v>1</v>
      </c>
      <c r="B3" s="256" t="str">
        <f>'Riesgos de Gestión'!D10</f>
        <v>Pérdida de confianza en las evaluaciones que entrega el proceso</v>
      </c>
      <c r="C3" s="1" t="s">
        <v>377</v>
      </c>
      <c r="D3" s="42">
        <f t="shared" ref="D3:D7" si="0">IFERROR(VALUE(MID(E3,1,1)),"")</f>
        <v>4</v>
      </c>
      <c r="E3" s="1" t="s">
        <v>70</v>
      </c>
    </row>
    <row r="4" spans="1:5">
      <c r="A4" s="170"/>
      <c r="B4" s="257"/>
      <c r="C4" s="1" t="s">
        <v>378</v>
      </c>
      <c r="D4" s="42">
        <f t="shared" si="0"/>
        <v>4</v>
      </c>
      <c r="E4" s="1" t="s">
        <v>70</v>
      </c>
    </row>
    <row r="5" spans="1:5">
      <c r="A5" s="170"/>
      <c r="B5" s="257"/>
      <c r="C5" s="1" t="s">
        <v>379</v>
      </c>
      <c r="D5" s="42">
        <f t="shared" si="0"/>
        <v>4</v>
      </c>
      <c r="E5" s="1" t="s">
        <v>70</v>
      </c>
    </row>
    <row r="6" spans="1:5">
      <c r="A6" s="170"/>
      <c r="B6" s="257"/>
      <c r="C6" s="1" t="s">
        <v>380</v>
      </c>
      <c r="D6" s="42">
        <f t="shared" si="0"/>
        <v>4</v>
      </c>
      <c r="E6" s="1" t="s">
        <v>70</v>
      </c>
    </row>
    <row r="7" spans="1:5">
      <c r="A7" s="170"/>
      <c r="B7" s="257"/>
      <c r="C7" s="1" t="s">
        <v>381</v>
      </c>
      <c r="D7" s="42">
        <f t="shared" si="0"/>
        <v>4</v>
      </c>
      <c r="E7" s="1" t="s">
        <v>70</v>
      </c>
    </row>
    <row r="8" spans="1:5">
      <c r="A8" s="170"/>
      <c r="B8" s="257"/>
      <c r="C8" s="1" t="s">
        <v>382</v>
      </c>
      <c r="D8" s="42">
        <f>IFERROR(VALUE(MID(E8,1,1)),"")</f>
        <v>4</v>
      </c>
      <c r="E8" s="1" t="s">
        <v>70</v>
      </c>
    </row>
    <row r="9" spans="1:5">
      <c r="A9" s="170"/>
      <c r="B9" s="257"/>
      <c r="C9" s="1"/>
      <c r="D9" s="42" t="str">
        <f t="shared" ref="D9:D12" si="1">IFERROR(VALUE(MID(E9,1,1)),"")</f>
        <v/>
      </c>
      <c r="E9" s="1"/>
    </row>
    <row r="10" spans="1:5">
      <c r="A10" s="170"/>
      <c r="B10" s="257"/>
      <c r="C10" s="1"/>
      <c r="D10" s="42" t="str">
        <f t="shared" si="1"/>
        <v/>
      </c>
      <c r="E10" s="1"/>
    </row>
    <row r="11" spans="1:5">
      <c r="A11" s="170"/>
      <c r="B11" s="257"/>
      <c r="C11" s="1"/>
      <c r="D11" s="42" t="str">
        <f t="shared" si="1"/>
        <v/>
      </c>
      <c r="E11" s="1"/>
    </row>
    <row r="12" spans="1:5">
      <c r="A12" s="170"/>
      <c r="B12" s="258"/>
      <c r="C12" s="1"/>
      <c r="D12" s="42" t="str">
        <f t="shared" si="1"/>
        <v/>
      </c>
      <c r="E12" s="1"/>
    </row>
    <row r="13" spans="1:5">
      <c r="A13" s="255" t="s">
        <v>161</v>
      </c>
      <c r="B13" s="255"/>
      <c r="C13" s="255"/>
      <c r="D13" s="44">
        <f>ROUND((AVERAGE(D3:D12)),0)</f>
        <v>4</v>
      </c>
      <c r="E13" s="45" t="str">
        <f>IF(D13=Hoja2!$F$3,Hoja2!$H$3,IF(D13=Hoja2!$F$4,Hoja2!$H$4,IF(D13=Hoja2!$F$5,Hoja2!$H$5,IF(D13=Hoja2!$F$6,Hoja2!$H$6,IF(D13=Hoja2!$F$7,Hoja2!$H$7,)))))</f>
        <v>4-Probable</v>
      </c>
    </row>
    <row r="15" spans="1:5">
      <c r="A15" s="254" t="s">
        <v>159</v>
      </c>
      <c r="B15" s="254"/>
      <c r="C15" s="254"/>
      <c r="D15" s="254"/>
      <c r="E15" s="254"/>
    </row>
    <row r="16" spans="1:5">
      <c r="A16" s="259" t="s">
        <v>160</v>
      </c>
      <c r="B16" s="260"/>
      <c r="C16" s="40" t="s">
        <v>157</v>
      </c>
      <c r="D16" s="41"/>
      <c r="E16" s="40" t="s">
        <v>158</v>
      </c>
    </row>
    <row r="17" spans="1:5">
      <c r="A17" s="170">
        <v>2</v>
      </c>
      <c r="B17" s="256" t="str">
        <f>'Riesgos de Gestión'!D16</f>
        <v>Asesorías que no generan valor a los procesos o a las dependencias</v>
      </c>
      <c r="C17" s="1" t="str">
        <f t="shared" ref="C17:C22" si="2">+C3</f>
        <v>Jairo Sánchez</v>
      </c>
      <c r="D17" s="42">
        <f t="shared" ref="D17:D21" si="3">IFERROR(VALUE(MID(E17,1,1)),"")</f>
        <v>4</v>
      </c>
      <c r="E17" s="1" t="s">
        <v>70</v>
      </c>
    </row>
    <row r="18" spans="1:5">
      <c r="A18" s="170"/>
      <c r="B18" s="257"/>
      <c r="C18" s="1" t="str">
        <f t="shared" si="2"/>
        <v>Fanny Sabogal</v>
      </c>
      <c r="D18" s="42">
        <f t="shared" si="3"/>
        <v>1</v>
      </c>
      <c r="E18" s="1" t="s">
        <v>162</v>
      </c>
    </row>
    <row r="19" spans="1:5">
      <c r="A19" s="170"/>
      <c r="B19" s="257"/>
      <c r="C19" s="1" t="str">
        <f t="shared" si="2"/>
        <v>Jacqueline Fernandez</v>
      </c>
      <c r="D19" s="42">
        <f t="shared" si="3"/>
        <v>1</v>
      </c>
      <c r="E19" s="1" t="s">
        <v>162</v>
      </c>
    </row>
    <row r="20" spans="1:5">
      <c r="A20" s="170"/>
      <c r="B20" s="257"/>
      <c r="C20" s="1" t="str">
        <f t="shared" si="2"/>
        <v>Martha Gallego</v>
      </c>
      <c r="D20" s="42">
        <f t="shared" si="3"/>
        <v>1</v>
      </c>
      <c r="E20" s="1" t="s">
        <v>162</v>
      </c>
    </row>
    <row r="21" spans="1:5">
      <c r="A21" s="170"/>
      <c r="B21" s="257"/>
      <c r="C21" s="1" t="str">
        <f t="shared" si="2"/>
        <v>Camila Ávila</v>
      </c>
      <c r="D21" s="42">
        <f t="shared" si="3"/>
        <v>3</v>
      </c>
      <c r="E21" s="1" t="s">
        <v>69</v>
      </c>
    </row>
    <row r="22" spans="1:5">
      <c r="A22" s="170"/>
      <c r="B22" s="257"/>
      <c r="C22" s="1" t="str">
        <f t="shared" si="2"/>
        <v>Yoana Aguirre</v>
      </c>
      <c r="D22" s="42">
        <f>IFERROR(VALUE(MID(E22,1,1)),"")</f>
        <v>3</v>
      </c>
      <c r="E22" s="1" t="s">
        <v>69</v>
      </c>
    </row>
    <row r="23" spans="1:5">
      <c r="A23" s="170"/>
      <c r="B23" s="257"/>
      <c r="C23" s="1"/>
      <c r="D23" s="42" t="str">
        <f t="shared" ref="D23:D26" si="4">IFERROR(VALUE(MID(E23,1,1)),"")</f>
        <v/>
      </c>
      <c r="E23" s="1"/>
    </row>
    <row r="24" spans="1:5">
      <c r="A24" s="170"/>
      <c r="B24" s="257"/>
      <c r="C24" s="1"/>
      <c r="D24" s="42" t="str">
        <f t="shared" si="4"/>
        <v/>
      </c>
      <c r="E24" s="1"/>
    </row>
    <row r="25" spans="1:5">
      <c r="A25" s="170"/>
      <c r="B25" s="257"/>
      <c r="C25" s="1"/>
      <c r="D25" s="42" t="str">
        <f t="shared" si="4"/>
        <v/>
      </c>
      <c r="E25" s="1"/>
    </row>
    <row r="26" spans="1:5">
      <c r="A26" s="170"/>
      <c r="B26" s="258"/>
      <c r="C26" s="1"/>
      <c r="D26" s="42" t="str">
        <f t="shared" si="4"/>
        <v/>
      </c>
      <c r="E26" s="1"/>
    </row>
    <row r="27" spans="1:5">
      <c r="A27" s="255" t="s">
        <v>161</v>
      </c>
      <c r="B27" s="255"/>
      <c r="C27" s="255"/>
      <c r="D27" s="44">
        <f>ROUND((AVERAGE(D17:D26)),0)</f>
        <v>2</v>
      </c>
      <c r="E27" s="45" t="str">
        <f>IF(D27=Hoja2!$F$3,Hoja2!$H$3,IF(D27=Hoja2!$F$4,Hoja2!$H$4,IF(D27=Hoja2!$F$5,Hoja2!$H$5,IF(D27=Hoja2!$F$6,Hoja2!$H$6,IF(D27=Hoja2!$F$7,Hoja2!$H$7,)))))</f>
        <v>2-Improbable</v>
      </c>
    </row>
    <row r="29" spans="1:5">
      <c r="A29" s="254" t="s">
        <v>159</v>
      </c>
      <c r="B29" s="254"/>
      <c r="C29" s="254"/>
      <c r="D29" s="254"/>
      <c r="E29" s="254"/>
    </row>
    <row r="30" spans="1:5">
      <c r="A30" s="259" t="s">
        <v>160</v>
      </c>
      <c r="B30" s="260"/>
      <c r="C30" s="40" t="s">
        <v>157</v>
      </c>
      <c r="D30" s="41"/>
      <c r="E30" s="40" t="s">
        <v>158</v>
      </c>
    </row>
    <row r="31" spans="1:5">
      <c r="A31" s="170">
        <v>3</v>
      </c>
      <c r="B31" s="256" t="str">
        <f>'Riesgos de Gestión'!D19</f>
        <v>Reducción en la eficacia de la evaluación del sistema de control interno</v>
      </c>
      <c r="C31" s="1" t="s">
        <v>377</v>
      </c>
      <c r="D31" s="42">
        <f t="shared" ref="D31:D35" si="5">IFERROR(VALUE(MID(E31,1,1)),"")</f>
        <v>3</v>
      </c>
      <c r="E31" s="1" t="s">
        <v>69</v>
      </c>
    </row>
    <row r="32" spans="1:5">
      <c r="A32" s="170"/>
      <c r="B32" s="257"/>
      <c r="C32" s="1" t="str">
        <f>+C18</f>
        <v>Fanny Sabogal</v>
      </c>
      <c r="D32" s="42">
        <f t="shared" si="5"/>
        <v>3</v>
      </c>
      <c r="E32" s="1" t="s">
        <v>69</v>
      </c>
    </row>
    <row r="33" spans="1:10">
      <c r="A33" s="170"/>
      <c r="B33" s="257"/>
      <c r="C33" s="1" t="str">
        <f>+C19</f>
        <v>Jacqueline Fernandez</v>
      </c>
      <c r="D33" s="42">
        <f t="shared" si="5"/>
        <v>3</v>
      </c>
      <c r="E33" s="1" t="s">
        <v>69</v>
      </c>
    </row>
    <row r="34" spans="1:10">
      <c r="A34" s="170"/>
      <c r="B34" s="257"/>
      <c r="C34" s="1" t="str">
        <f>+C20</f>
        <v>Martha Gallego</v>
      </c>
      <c r="D34" s="42">
        <f t="shared" si="5"/>
        <v>3</v>
      </c>
      <c r="E34" s="1" t="s">
        <v>69</v>
      </c>
    </row>
    <row r="35" spans="1:10">
      <c r="A35" s="170"/>
      <c r="B35" s="257"/>
      <c r="C35" s="1" t="str">
        <f>+C21</f>
        <v>Camila Ávila</v>
      </c>
      <c r="D35" s="42">
        <f t="shared" si="5"/>
        <v>3</v>
      </c>
      <c r="E35" s="1" t="s">
        <v>69</v>
      </c>
    </row>
    <row r="36" spans="1:10">
      <c r="A36" s="170"/>
      <c r="B36" s="257"/>
      <c r="C36" s="1" t="str">
        <f>+C22</f>
        <v>Yoana Aguirre</v>
      </c>
      <c r="D36" s="42">
        <f>IFERROR(VALUE(MID(E36,1,1)),"")</f>
        <v>3</v>
      </c>
      <c r="E36" s="1" t="s">
        <v>69</v>
      </c>
    </row>
    <row r="37" spans="1:10">
      <c r="A37" s="170"/>
      <c r="B37" s="257"/>
      <c r="C37" s="1"/>
      <c r="D37" s="42" t="str">
        <f t="shared" ref="D37:D40" si="6">IFERROR(VALUE(MID(E37,1,1)),"")</f>
        <v/>
      </c>
      <c r="E37" s="1"/>
    </row>
    <row r="38" spans="1:10">
      <c r="A38" s="170"/>
      <c r="B38" s="257"/>
      <c r="C38" s="1"/>
      <c r="D38" s="42" t="str">
        <f t="shared" si="6"/>
        <v/>
      </c>
      <c r="E38" s="1"/>
    </row>
    <row r="39" spans="1:10">
      <c r="A39" s="170"/>
      <c r="B39" s="257"/>
      <c r="C39" s="1"/>
      <c r="D39" s="42" t="str">
        <f t="shared" si="6"/>
        <v/>
      </c>
      <c r="E39" s="1"/>
    </row>
    <row r="40" spans="1:10">
      <c r="A40" s="170"/>
      <c r="B40" s="258"/>
      <c r="C40" s="1"/>
      <c r="D40" s="42" t="str">
        <f t="shared" si="6"/>
        <v/>
      </c>
      <c r="E40" s="1"/>
    </row>
    <row r="41" spans="1:10">
      <c r="A41" s="255" t="s">
        <v>161</v>
      </c>
      <c r="B41" s="255"/>
      <c r="C41" s="255"/>
      <c r="D41" s="44">
        <f>ROUND((AVERAGE(D31:D40)),0)</f>
        <v>3</v>
      </c>
      <c r="E41" s="45" t="str">
        <f>IF(D41=Hoja2!$F$3,Hoja2!$H$3,IF(D41=Hoja2!$F$4,Hoja2!$H$4,IF(D41=Hoja2!$F$5,Hoja2!$H$5,IF(D41=Hoja2!$F$6,Hoja2!$H$6,IF(D41=Hoja2!$F$7,Hoja2!$H$7,)))))</f>
        <v>3-Posible</v>
      </c>
    </row>
    <row r="43" spans="1:10">
      <c r="A43" s="254" t="s">
        <v>159</v>
      </c>
      <c r="B43" s="254"/>
      <c r="C43" s="254"/>
      <c r="D43" s="254"/>
      <c r="E43" s="254"/>
    </row>
    <row r="44" spans="1:10">
      <c r="A44" s="259" t="s">
        <v>160</v>
      </c>
      <c r="B44" s="260"/>
      <c r="C44" s="40" t="s">
        <v>157</v>
      </c>
      <c r="D44" s="41"/>
      <c r="E44" s="40" t="s">
        <v>158</v>
      </c>
    </row>
    <row r="45" spans="1:10">
      <c r="A45" s="170">
        <v>4</v>
      </c>
      <c r="B45" s="256">
        <f>'Riesgos de Gestión'!D28</f>
        <v>0</v>
      </c>
      <c r="C45" s="1"/>
      <c r="D45" s="42" t="str">
        <f t="shared" ref="D45:D49" si="7">IFERROR(VALUE(MID(E45,1,1)),"")</f>
        <v/>
      </c>
      <c r="E45" s="1"/>
    </row>
    <row r="46" spans="1:10">
      <c r="A46" s="170"/>
      <c r="B46" s="257"/>
      <c r="C46" s="1"/>
      <c r="D46" s="42" t="str">
        <f t="shared" si="7"/>
        <v/>
      </c>
      <c r="E46" s="1"/>
    </row>
    <row r="47" spans="1:10">
      <c r="A47" s="170"/>
      <c r="B47" s="257"/>
      <c r="C47" s="1"/>
      <c r="D47" s="42" t="str">
        <f t="shared" si="7"/>
        <v/>
      </c>
      <c r="E47" s="1"/>
    </row>
    <row r="48" spans="1:10">
      <c r="A48" s="170"/>
      <c r="B48" s="257"/>
      <c r="C48" s="1"/>
      <c r="D48" s="42" t="str">
        <f t="shared" si="7"/>
        <v/>
      </c>
      <c r="E48" s="1"/>
      <c r="H48" s="64"/>
      <c r="J48" s="65"/>
    </row>
    <row r="49" spans="1:5">
      <c r="A49" s="170"/>
      <c r="B49" s="257"/>
      <c r="C49" s="1"/>
      <c r="D49" s="42" t="str">
        <f t="shared" si="7"/>
        <v/>
      </c>
      <c r="E49" s="1"/>
    </row>
    <row r="50" spans="1:5">
      <c r="A50" s="170"/>
      <c r="B50" s="257"/>
      <c r="C50" s="1"/>
      <c r="D50" s="42" t="str">
        <f>IFERROR(VALUE(MID(E50,1,1)),"")</f>
        <v/>
      </c>
      <c r="E50" s="1"/>
    </row>
    <row r="51" spans="1:5">
      <c r="A51" s="170"/>
      <c r="B51" s="257"/>
      <c r="C51" s="1"/>
      <c r="D51" s="42" t="str">
        <f t="shared" ref="D51:D54" si="8">IFERROR(VALUE(MID(E51,1,1)),"")</f>
        <v/>
      </c>
      <c r="E51" s="1"/>
    </row>
    <row r="52" spans="1:5">
      <c r="A52" s="170"/>
      <c r="B52" s="257"/>
      <c r="C52" s="1"/>
      <c r="D52" s="42" t="str">
        <f t="shared" si="8"/>
        <v/>
      </c>
      <c r="E52" s="1"/>
    </row>
    <row r="53" spans="1:5">
      <c r="A53" s="170"/>
      <c r="B53" s="257"/>
      <c r="C53" s="1"/>
      <c r="D53" s="42" t="str">
        <f t="shared" si="8"/>
        <v/>
      </c>
      <c r="E53" s="1"/>
    </row>
    <row r="54" spans="1:5">
      <c r="A54" s="170"/>
      <c r="B54" s="258"/>
      <c r="C54" s="1"/>
      <c r="D54" s="42" t="str">
        <f t="shared" si="8"/>
        <v/>
      </c>
      <c r="E54" s="1"/>
    </row>
    <row r="55" spans="1:5">
      <c r="A55" s="255" t="s">
        <v>161</v>
      </c>
      <c r="B55" s="255"/>
      <c r="C55" s="255"/>
      <c r="D55" s="44" t="e">
        <f>ROUND((AVERAGE(D45:D54)),0)</f>
        <v>#DIV/0!</v>
      </c>
      <c r="E55" s="45" t="e">
        <f>IF(D55=Hoja2!$F$3,Hoja2!$H$3,IF(D55=Hoja2!$F$4,Hoja2!$H$4,IF(D55=Hoja2!$F$5,Hoja2!$H$5,IF(D55=Hoja2!$F$6,Hoja2!$H$6,IF(D55=Hoja2!$F$7,Hoja2!$H$7,)))))</f>
        <v>#DIV/0!</v>
      </c>
    </row>
    <row r="57" spans="1:5">
      <c r="A57" s="254" t="s">
        <v>159</v>
      </c>
      <c r="B57" s="254"/>
      <c r="C57" s="254"/>
      <c r="D57" s="254"/>
      <c r="E57" s="254"/>
    </row>
    <row r="58" spans="1:5">
      <c r="A58" s="259" t="s">
        <v>160</v>
      </c>
      <c r="B58" s="260"/>
      <c r="C58" s="40" t="s">
        <v>157</v>
      </c>
      <c r="D58" s="41"/>
      <c r="E58" s="40" t="s">
        <v>158</v>
      </c>
    </row>
    <row r="59" spans="1:5">
      <c r="A59" s="170">
        <v>5</v>
      </c>
      <c r="B59" s="256">
        <f>'Riesgos de Gestión'!D41</f>
        <v>0</v>
      </c>
      <c r="C59" s="1"/>
      <c r="D59" s="42" t="str">
        <f t="shared" ref="D59:D63" si="9">IFERROR(VALUE(MID(E59,1,1)),"")</f>
        <v/>
      </c>
      <c r="E59" s="1"/>
    </row>
    <row r="60" spans="1:5">
      <c r="A60" s="170"/>
      <c r="B60" s="257"/>
      <c r="C60" s="1"/>
      <c r="D60" s="42" t="str">
        <f t="shared" si="9"/>
        <v/>
      </c>
      <c r="E60" s="1"/>
    </row>
    <row r="61" spans="1:5">
      <c r="A61" s="170"/>
      <c r="B61" s="257"/>
      <c r="C61" s="1"/>
      <c r="D61" s="42" t="str">
        <f t="shared" si="9"/>
        <v/>
      </c>
      <c r="E61" s="1"/>
    </row>
    <row r="62" spans="1:5">
      <c r="A62" s="170"/>
      <c r="B62" s="257"/>
      <c r="C62" s="1"/>
      <c r="D62" s="42" t="str">
        <f t="shared" si="9"/>
        <v/>
      </c>
      <c r="E62" s="1"/>
    </row>
    <row r="63" spans="1:5">
      <c r="A63" s="170"/>
      <c r="B63" s="257"/>
      <c r="C63" s="1"/>
      <c r="D63" s="42" t="str">
        <f t="shared" si="9"/>
        <v/>
      </c>
      <c r="E63" s="1"/>
    </row>
    <row r="64" spans="1:5">
      <c r="A64" s="170"/>
      <c r="B64" s="257"/>
      <c r="C64" s="1"/>
      <c r="D64" s="42" t="str">
        <f>IFERROR(VALUE(MID(E64,1,1)),"")</f>
        <v/>
      </c>
      <c r="E64" s="1"/>
    </row>
    <row r="65" spans="1:5">
      <c r="A65" s="170"/>
      <c r="B65" s="257"/>
      <c r="C65" s="1"/>
      <c r="D65" s="42" t="str">
        <f t="shared" ref="D65:D68" si="10">IFERROR(VALUE(MID(E65,1,1)),"")</f>
        <v/>
      </c>
      <c r="E65" s="1"/>
    </row>
    <row r="66" spans="1:5">
      <c r="A66" s="170"/>
      <c r="B66" s="257"/>
      <c r="C66" s="1"/>
      <c r="D66" s="42" t="str">
        <f t="shared" si="10"/>
        <v/>
      </c>
      <c r="E66" s="1"/>
    </row>
    <row r="67" spans="1:5">
      <c r="A67" s="170"/>
      <c r="B67" s="257"/>
      <c r="C67" s="1"/>
      <c r="D67" s="42" t="str">
        <f t="shared" si="10"/>
        <v/>
      </c>
      <c r="E67" s="1"/>
    </row>
    <row r="68" spans="1:5">
      <c r="A68" s="170"/>
      <c r="B68" s="258"/>
      <c r="C68" s="1"/>
      <c r="D68" s="42" t="str">
        <f t="shared" si="10"/>
        <v/>
      </c>
      <c r="E68" s="1"/>
    </row>
    <row r="69" spans="1:5">
      <c r="A69" s="255" t="s">
        <v>161</v>
      </c>
      <c r="B69" s="255"/>
      <c r="C69" s="255"/>
      <c r="D69" s="44" t="e">
        <f>ROUND((AVERAGE(D59:D68)),0)</f>
        <v>#DIV/0!</v>
      </c>
      <c r="E69" s="45" t="e">
        <f>IF(D69=Hoja2!$F$3,Hoja2!$H$3,IF(D69=Hoja2!$F$4,Hoja2!$H$4,IF(D69=Hoja2!$F$5,Hoja2!$H$5,IF(D69=Hoja2!$F$6,Hoja2!$H$6,IF(D69=Hoja2!$F$7,Hoja2!$H$7,)))))</f>
        <v>#DIV/0!</v>
      </c>
    </row>
    <row r="71" spans="1:5">
      <c r="A71" s="254" t="s">
        <v>159</v>
      </c>
      <c r="B71" s="254"/>
      <c r="C71" s="254"/>
      <c r="D71" s="254"/>
      <c r="E71" s="254"/>
    </row>
    <row r="72" spans="1:5">
      <c r="A72" s="259" t="s">
        <v>160</v>
      </c>
      <c r="B72" s="260"/>
      <c r="C72" s="40" t="s">
        <v>157</v>
      </c>
      <c r="D72" s="41"/>
      <c r="E72" s="40" t="s">
        <v>158</v>
      </c>
    </row>
    <row r="73" spans="1:5">
      <c r="A73" s="170">
        <v>6</v>
      </c>
      <c r="B73" s="256">
        <f>'Riesgos de Gestión'!D54</f>
        <v>0</v>
      </c>
      <c r="C73" s="1"/>
      <c r="D73" s="42" t="str">
        <f t="shared" ref="D73:D77" si="11">IFERROR(VALUE(MID(E73,1,1)),"")</f>
        <v/>
      </c>
      <c r="E73" s="1"/>
    </row>
    <row r="74" spans="1:5">
      <c r="A74" s="170"/>
      <c r="B74" s="257"/>
      <c r="C74" s="1"/>
      <c r="D74" s="42" t="str">
        <f t="shared" si="11"/>
        <v/>
      </c>
      <c r="E74" s="1"/>
    </row>
    <row r="75" spans="1:5">
      <c r="A75" s="170"/>
      <c r="B75" s="257"/>
      <c r="C75" s="1"/>
      <c r="D75" s="42" t="str">
        <f t="shared" si="11"/>
        <v/>
      </c>
      <c r="E75" s="1"/>
    </row>
    <row r="76" spans="1:5">
      <c r="A76" s="170"/>
      <c r="B76" s="257"/>
      <c r="C76" s="1"/>
      <c r="D76" s="42" t="str">
        <f t="shared" si="11"/>
        <v/>
      </c>
      <c r="E76" s="1"/>
    </row>
    <row r="77" spans="1:5">
      <c r="A77" s="170"/>
      <c r="B77" s="257"/>
      <c r="C77" s="1"/>
      <c r="D77" s="42" t="str">
        <f t="shared" si="11"/>
        <v/>
      </c>
      <c r="E77" s="1"/>
    </row>
    <row r="78" spans="1:5">
      <c r="A78" s="170"/>
      <c r="B78" s="257"/>
      <c r="C78" s="1"/>
      <c r="D78" s="42" t="str">
        <f>IFERROR(VALUE(MID(E78,1,1)),"")</f>
        <v/>
      </c>
      <c r="E78" s="1"/>
    </row>
    <row r="79" spans="1:5">
      <c r="A79" s="170"/>
      <c r="B79" s="257"/>
      <c r="C79" s="1"/>
      <c r="D79" s="42" t="str">
        <f t="shared" ref="D79:D82" si="12">IFERROR(VALUE(MID(E79,1,1)),"")</f>
        <v/>
      </c>
      <c r="E79" s="1"/>
    </row>
    <row r="80" spans="1:5">
      <c r="A80" s="170"/>
      <c r="B80" s="257"/>
      <c r="C80" s="1"/>
      <c r="D80" s="42" t="str">
        <f t="shared" si="12"/>
        <v/>
      </c>
      <c r="E80" s="1"/>
    </row>
    <row r="81" spans="1:5">
      <c r="A81" s="170"/>
      <c r="B81" s="257"/>
      <c r="C81" s="1"/>
      <c r="D81" s="42" t="str">
        <f t="shared" si="12"/>
        <v/>
      </c>
      <c r="E81" s="1"/>
    </row>
    <row r="82" spans="1:5">
      <c r="A82" s="170"/>
      <c r="B82" s="258"/>
      <c r="C82" s="1"/>
      <c r="D82" s="42" t="str">
        <f t="shared" si="12"/>
        <v/>
      </c>
      <c r="E82" s="1"/>
    </row>
    <row r="83" spans="1:5">
      <c r="A83" s="255" t="s">
        <v>161</v>
      </c>
      <c r="B83" s="255"/>
      <c r="C83" s="255"/>
      <c r="D83" s="44" t="e">
        <f>ROUND((AVERAGE(D73:D82)),0)</f>
        <v>#DIV/0!</v>
      </c>
      <c r="E83" s="45" t="e">
        <f>IF(D83=Hoja2!$F$3,Hoja2!$H$3,IF(D83=Hoja2!$F$4,Hoja2!$H$4,IF(D83=Hoja2!$F$5,Hoja2!$H$5,IF(D83=Hoja2!$F$6,Hoja2!$H$6,IF(D83=Hoja2!$F$7,Hoja2!$H$7,)))))</f>
        <v>#DIV/0!</v>
      </c>
    </row>
    <row r="85" spans="1:5">
      <c r="A85" s="254" t="s">
        <v>159</v>
      </c>
      <c r="B85" s="254"/>
      <c r="C85" s="254"/>
      <c r="D85" s="254"/>
      <c r="E85" s="254"/>
    </row>
    <row r="86" spans="1:5">
      <c r="A86" s="259" t="s">
        <v>160</v>
      </c>
      <c r="B86" s="260"/>
      <c r="C86" s="40" t="s">
        <v>157</v>
      </c>
      <c r="D86" s="41"/>
      <c r="E86" s="40" t="s">
        <v>158</v>
      </c>
    </row>
    <row r="87" spans="1:5">
      <c r="A87" s="170">
        <v>7</v>
      </c>
      <c r="B87" s="256">
        <f>'Riesgos de Gestión'!D67</f>
        <v>0</v>
      </c>
      <c r="C87" s="1"/>
      <c r="D87" s="42" t="str">
        <f t="shared" ref="D87:D91" si="13">IFERROR(VALUE(MID(E87,1,1)),"")</f>
        <v/>
      </c>
      <c r="E87" s="1"/>
    </row>
    <row r="88" spans="1:5">
      <c r="A88" s="170"/>
      <c r="B88" s="257"/>
      <c r="C88" s="1"/>
      <c r="D88" s="42" t="str">
        <f t="shared" si="13"/>
        <v/>
      </c>
      <c r="E88" s="1"/>
    </row>
    <row r="89" spans="1:5">
      <c r="A89" s="170"/>
      <c r="B89" s="257"/>
      <c r="C89" s="1"/>
      <c r="D89" s="42" t="str">
        <f t="shared" si="13"/>
        <v/>
      </c>
      <c r="E89" s="1"/>
    </row>
    <row r="90" spans="1:5">
      <c r="A90" s="170"/>
      <c r="B90" s="257"/>
      <c r="C90" s="1"/>
      <c r="D90" s="42" t="str">
        <f t="shared" si="13"/>
        <v/>
      </c>
      <c r="E90" s="1"/>
    </row>
    <row r="91" spans="1:5">
      <c r="A91" s="170"/>
      <c r="B91" s="257"/>
      <c r="C91" s="1"/>
      <c r="D91" s="42" t="str">
        <f t="shared" si="13"/>
        <v/>
      </c>
      <c r="E91" s="1"/>
    </row>
    <row r="92" spans="1:5">
      <c r="A92" s="170"/>
      <c r="B92" s="257"/>
      <c r="C92" s="1"/>
      <c r="D92" s="42" t="str">
        <f>IFERROR(VALUE(MID(E92,1,1)),"")</f>
        <v/>
      </c>
      <c r="E92" s="1"/>
    </row>
    <row r="93" spans="1:5">
      <c r="A93" s="170"/>
      <c r="B93" s="257"/>
      <c r="C93" s="1"/>
      <c r="D93" s="42" t="str">
        <f t="shared" ref="D93:D96" si="14">IFERROR(VALUE(MID(E93,1,1)),"")</f>
        <v/>
      </c>
      <c r="E93" s="1"/>
    </row>
    <row r="94" spans="1:5">
      <c r="A94" s="170"/>
      <c r="B94" s="257"/>
      <c r="C94" s="1"/>
      <c r="D94" s="42" t="str">
        <f t="shared" si="14"/>
        <v/>
      </c>
      <c r="E94" s="1"/>
    </row>
    <row r="95" spans="1:5">
      <c r="A95" s="170"/>
      <c r="B95" s="257"/>
      <c r="C95" s="1"/>
      <c r="D95" s="42" t="str">
        <f t="shared" si="14"/>
        <v/>
      </c>
      <c r="E95" s="1"/>
    </row>
    <row r="96" spans="1:5">
      <c r="A96" s="170"/>
      <c r="B96" s="258"/>
      <c r="C96" s="1"/>
      <c r="D96" s="42" t="str">
        <f t="shared" si="14"/>
        <v/>
      </c>
      <c r="E96" s="1"/>
    </row>
    <row r="97" spans="1:5">
      <c r="A97" s="255" t="s">
        <v>161</v>
      </c>
      <c r="B97" s="255"/>
      <c r="C97" s="255"/>
      <c r="D97" s="44" t="e">
        <f>ROUND((AVERAGE(D87:D96)),0)</f>
        <v>#DIV/0!</v>
      </c>
      <c r="E97" s="45" t="e">
        <f>IF(D97=Hoja2!$F$3,Hoja2!$H$3,IF(D97=Hoja2!$F$4,Hoja2!$H$4,IF(D97=Hoja2!$F$5,Hoja2!$H$5,IF(D97=Hoja2!$F$6,Hoja2!$H$6,IF(D97=Hoja2!$F$7,Hoja2!$H$7,)))))</f>
        <v>#DIV/0!</v>
      </c>
    </row>
    <row r="99" spans="1:5">
      <c r="A99" s="254" t="s">
        <v>159</v>
      </c>
      <c r="B99" s="254"/>
      <c r="C99" s="254"/>
      <c r="D99" s="254"/>
      <c r="E99" s="254"/>
    </row>
    <row r="100" spans="1:5">
      <c r="A100" s="259" t="s">
        <v>160</v>
      </c>
      <c r="B100" s="260"/>
      <c r="C100" s="40" t="s">
        <v>157</v>
      </c>
      <c r="D100" s="41"/>
      <c r="E100" s="40" t="s">
        <v>158</v>
      </c>
    </row>
    <row r="101" spans="1:5">
      <c r="A101" s="170">
        <v>8</v>
      </c>
      <c r="B101" s="256">
        <f>'Riesgos de Gestión'!D80</f>
        <v>0</v>
      </c>
      <c r="C101" s="1"/>
      <c r="D101" s="42" t="str">
        <f t="shared" ref="D101:D105" si="15">IFERROR(VALUE(MID(E101,1,1)),"")</f>
        <v/>
      </c>
      <c r="E101" s="1"/>
    </row>
    <row r="102" spans="1:5">
      <c r="A102" s="170"/>
      <c r="B102" s="257"/>
      <c r="C102" s="1"/>
      <c r="D102" s="42" t="str">
        <f t="shared" si="15"/>
        <v/>
      </c>
      <c r="E102" s="1"/>
    </row>
    <row r="103" spans="1:5">
      <c r="A103" s="170"/>
      <c r="B103" s="257"/>
      <c r="C103" s="1"/>
      <c r="D103" s="42" t="str">
        <f t="shared" si="15"/>
        <v/>
      </c>
      <c r="E103" s="1"/>
    </row>
    <row r="104" spans="1:5">
      <c r="A104" s="170"/>
      <c r="B104" s="257"/>
      <c r="C104" s="1"/>
      <c r="D104" s="42" t="str">
        <f t="shared" si="15"/>
        <v/>
      </c>
      <c r="E104" s="1"/>
    </row>
    <row r="105" spans="1:5">
      <c r="A105" s="170"/>
      <c r="B105" s="257"/>
      <c r="C105" s="1"/>
      <c r="D105" s="42" t="str">
        <f t="shared" si="15"/>
        <v/>
      </c>
      <c r="E105" s="1"/>
    </row>
    <row r="106" spans="1:5">
      <c r="A106" s="170"/>
      <c r="B106" s="257"/>
      <c r="C106" s="1"/>
      <c r="D106" s="42" t="str">
        <f>IFERROR(VALUE(MID(E106,1,1)),"")</f>
        <v/>
      </c>
      <c r="E106" s="1"/>
    </row>
    <row r="107" spans="1:5">
      <c r="A107" s="170"/>
      <c r="B107" s="257"/>
      <c r="C107" s="1"/>
      <c r="D107" s="42" t="str">
        <f t="shared" ref="D107:D110" si="16">IFERROR(VALUE(MID(E107,1,1)),"")</f>
        <v/>
      </c>
      <c r="E107" s="1"/>
    </row>
    <row r="108" spans="1:5">
      <c r="A108" s="170"/>
      <c r="B108" s="257"/>
      <c r="C108" s="1"/>
      <c r="D108" s="42" t="str">
        <f t="shared" si="16"/>
        <v/>
      </c>
      <c r="E108" s="1"/>
    </row>
    <row r="109" spans="1:5">
      <c r="A109" s="170"/>
      <c r="B109" s="257"/>
      <c r="C109" s="1"/>
      <c r="D109" s="42" t="str">
        <f t="shared" si="16"/>
        <v/>
      </c>
      <c r="E109" s="1"/>
    </row>
    <row r="110" spans="1:5">
      <c r="A110" s="170"/>
      <c r="B110" s="258"/>
      <c r="C110" s="1"/>
      <c r="D110" s="42" t="str">
        <f t="shared" si="16"/>
        <v/>
      </c>
      <c r="E110" s="1"/>
    </row>
    <row r="111" spans="1:5">
      <c r="A111" s="255" t="s">
        <v>161</v>
      </c>
      <c r="B111" s="255"/>
      <c r="C111" s="255"/>
      <c r="D111" s="44" t="e">
        <f>ROUND((AVERAGE(D101:D110)),0)</f>
        <v>#DIV/0!</v>
      </c>
      <c r="E111" s="45" t="e">
        <f>IF(D111=Hoja2!$F$3,Hoja2!$H$3,IF(D111=Hoja2!$F$4,Hoja2!$H$4,IF(D111=Hoja2!$F$5,Hoja2!$H$5,IF(D111=Hoja2!$F$6,Hoja2!$H$6,IF(D111=Hoja2!$F$7,Hoja2!$H$7,)))))</f>
        <v>#DIV/0!</v>
      </c>
    </row>
    <row r="113" spans="1:5">
      <c r="A113" s="254" t="s">
        <v>159</v>
      </c>
      <c r="B113" s="254"/>
      <c r="C113" s="254"/>
      <c r="D113" s="254"/>
      <c r="E113" s="254"/>
    </row>
    <row r="114" spans="1:5">
      <c r="A114" s="259" t="s">
        <v>160</v>
      </c>
      <c r="B114" s="260"/>
      <c r="C114" s="40" t="s">
        <v>157</v>
      </c>
      <c r="D114" s="41"/>
      <c r="E114" s="40" t="s">
        <v>158</v>
      </c>
    </row>
    <row r="115" spans="1:5">
      <c r="A115" s="170">
        <v>9</v>
      </c>
      <c r="B115" s="256">
        <f>'Riesgos de Gestión'!D93</f>
        <v>0</v>
      </c>
      <c r="C115" s="1"/>
      <c r="D115" s="42" t="str">
        <f t="shared" ref="D115:D119" si="17">IFERROR(VALUE(MID(E115,1,1)),"")</f>
        <v/>
      </c>
      <c r="E115" s="1"/>
    </row>
    <row r="116" spans="1:5">
      <c r="A116" s="170"/>
      <c r="B116" s="257"/>
      <c r="C116" s="1"/>
      <c r="D116" s="42" t="str">
        <f t="shared" si="17"/>
        <v/>
      </c>
      <c r="E116" s="1"/>
    </row>
    <row r="117" spans="1:5">
      <c r="A117" s="170"/>
      <c r="B117" s="257"/>
      <c r="C117" s="1"/>
      <c r="D117" s="42" t="str">
        <f t="shared" si="17"/>
        <v/>
      </c>
      <c r="E117" s="1"/>
    </row>
    <row r="118" spans="1:5">
      <c r="A118" s="170"/>
      <c r="B118" s="257"/>
      <c r="C118" s="1"/>
      <c r="D118" s="42" t="str">
        <f t="shared" si="17"/>
        <v/>
      </c>
      <c r="E118" s="1"/>
    </row>
    <row r="119" spans="1:5">
      <c r="A119" s="170"/>
      <c r="B119" s="257"/>
      <c r="C119" s="1"/>
      <c r="D119" s="42" t="str">
        <f t="shared" si="17"/>
        <v/>
      </c>
      <c r="E119" s="1"/>
    </row>
    <row r="120" spans="1:5">
      <c r="A120" s="170"/>
      <c r="B120" s="257"/>
      <c r="C120" s="1"/>
      <c r="D120" s="42" t="str">
        <f>IFERROR(VALUE(MID(E120,1,1)),"")</f>
        <v/>
      </c>
      <c r="E120" s="1"/>
    </row>
    <row r="121" spans="1:5">
      <c r="A121" s="170"/>
      <c r="B121" s="257"/>
      <c r="C121" s="1"/>
      <c r="D121" s="42" t="str">
        <f t="shared" ref="D121:D124" si="18">IFERROR(VALUE(MID(E121,1,1)),"")</f>
        <v/>
      </c>
      <c r="E121" s="1"/>
    </row>
    <row r="122" spans="1:5">
      <c r="A122" s="170"/>
      <c r="B122" s="257"/>
      <c r="C122" s="1"/>
      <c r="D122" s="42" t="str">
        <f t="shared" si="18"/>
        <v/>
      </c>
      <c r="E122" s="1"/>
    </row>
    <row r="123" spans="1:5">
      <c r="A123" s="170"/>
      <c r="B123" s="257"/>
      <c r="C123" s="1"/>
      <c r="D123" s="42" t="str">
        <f t="shared" si="18"/>
        <v/>
      </c>
      <c r="E123" s="1"/>
    </row>
    <row r="124" spans="1:5">
      <c r="A124" s="170"/>
      <c r="B124" s="258"/>
      <c r="C124" s="1"/>
      <c r="D124" s="42" t="str">
        <f t="shared" si="18"/>
        <v/>
      </c>
      <c r="E124" s="1"/>
    </row>
    <row r="125" spans="1:5">
      <c r="A125" s="255" t="s">
        <v>161</v>
      </c>
      <c r="B125" s="255"/>
      <c r="C125" s="255"/>
      <c r="D125" s="44" t="e">
        <f>ROUND((AVERAGE(D115:D124)),0)</f>
        <v>#DIV/0!</v>
      </c>
      <c r="E125" s="45" t="e">
        <f>IF(D125=Hoja2!$F$3,Hoja2!$H$3,IF(D125=Hoja2!$F$4,Hoja2!$H$4,IF(D125=Hoja2!$F$5,Hoja2!$H$5,IF(D125=Hoja2!$F$6,Hoja2!$H$6,IF(D125=Hoja2!$F$7,Hoja2!$H$7,)))))</f>
        <v>#DIV/0!</v>
      </c>
    </row>
    <row r="127" spans="1:5">
      <c r="A127" s="254" t="s">
        <v>159</v>
      </c>
      <c r="B127" s="254"/>
      <c r="C127" s="254"/>
      <c r="D127" s="254"/>
      <c r="E127" s="254"/>
    </row>
    <row r="128" spans="1:5">
      <c r="A128" s="259" t="s">
        <v>160</v>
      </c>
      <c r="B128" s="260"/>
      <c r="C128" s="40" t="s">
        <v>157</v>
      </c>
      <c r="D128" s="41"/>
      <c r="E128" s="40" t="s">
        <v>158</v>
      </c>
    </row>
    <row r="129" spans="1:5">
      <c r="A129" s="170">
        <v>10</v>
      </c>
      <c r="B129" s="256">
        <f>'Riesgos de Gestión'!D106</f>
        <v>0</v>
      </c>
      <c r="C129" s="1"/>
      <c r="D129" s="42" t="str">
        <f t="shared" ref="D129:D133" si="19">IFERROR(VALUE(MID(E129,1,1)),"")</f>
        <v/>
      </c>
      <c r="E129" s="1"/>
    </row>
    <row r="130" spans="1:5">
      <c r="A130" s="170"/>
      <c r="B130" s="257"/>
      <c r="C130" s="1"/>
      <c r="D130" s="42" t="str">
        <f t="shared" si="19"/>
        <v/>
      </c>
      <c r="E130" s="1"/>
    </row>
    <row r="131" spans="1:5">
      <c r="A131" s="170"/>
      <c r="B131" s="257"/>
      <c r="C131" s="1"/>
      <c r="D131" s="42" t="str">
        <f t="shared" si="19"/>
        <v/>
      </c>
      <c r="E131" s="1"/>
    </row>
    <row r="132" spans="1:5">
      <c r="A132" s="170"/>
      <c r="B132" s="257"/>
      <c r="C132" s="1"/>
      <c r="D132" s="42" t="str">
        <f t="shared" si="19"/>
        <v/>
      </c>
      <c r="E132" s="1"/>
    </row>
    <row r="133" spans="1:5">
      <c r="A133" s="170"/>
      <c r="B133" s="257"/>
      <c r="C133" s="1"/>
      <c r="D133" s="42" t="str">
        <f t="shared" si="19"/>
        <v/>
      </c>
      <c r="E133" s="1"/>
    </row>
    <row r="134" spans="1:5">
      <c r="A134" s="170"/>
      <c r="B134" s="257"/>
      <c r="C134" s="1"/>
      <c r="D134" s="42" t="str">
        <f>IFERROR(VALUE(MID(E134,1,1)),"")</f>
        <v/>
      </c>
      <c r="E134" s="1"/>
    </row>
    <row r="135" spans="1:5">
      <c r="A135" s="170"/>
      <c r="B135" s="257"/>
      <c r="C135" s="1"/>
      <c r="D135" s="42" t="str">
        <f t="shared" ref="D135:D138" si="20">IFERROR(VALUE(MID(E135,1,1)),"")</f>
        <v/>
      </c>
      <c r="E135" s="1"/>
    </row>
    <row r="136" spans="1:5">
      <c r="A136" s="170"/>
      <c r="B136" s="257"/>
      <c r="C136" s="1"/>
      <c r="D136" s="42" t="str">
        <f t="shared" si="20"/>
        <v/>
      </c>
      <c r="E136" s="1"/>
    </row>
    <row r="137" spans="1:5">
      <c r="A137" s="170"/>
      <c r="B137" s="257"/>
      <c r="C137" s="1"/>
      <c r="D137" s="42" t="str">
        <f t="shared" si="20"/>
        <v/>
      </c>
      <c r="E137" s="1"/>
    </row>
    <row r="138" spans="1:5">
      <c r="A138" s="170"/>
      <c r="B138" s="258"/>
      <c r="C138" s="1"/>
      <c r="D138" s="42" t="str">
        <f t="shared" si="20"/>
        <v/>
      </c>
      <c r="E138" s="1"/>
    </row>
    <row r="139" spans="1:5">
      <c r="A139" s="255" t="s">
        <v>161</v>
      </c>
      <c r="B139" s="255"/>
      <c r="C139" s="255"/>
      <c r="D139" s="44" t="e">
        <f>ROUND((AVERAGE(D129:D138)),0)</f>
        <v>#DIV/0!</v>
      </c>
      <c r="E139" s="45" t="e">
        <f>IF(D139=Hoja2!$F$3,Hoja2!$H$3,IF(D139=Hoja2!$F$4,Hoja2!$H$4,IF(D139=Hoja2!$F$5,Hoja2!$H$5,IF(D139=Hoja2!$F$6,Hoja2!$H$6,IF(D139=Hoja2!$F$7,Hoja2!$H$7,)))))</f>
        <v>#DIV/0!</v>
      </c>
    </row>
    <row r="141" spans="1:5">
      <c r="A141" s="254" t="s">
        <v>159</v>
      </c>
      <c r="B141" s="254"/>
      <c r="C141" s="254"/>
      <c r="D141" s="254"/>
      <c r="E141" s="254"/>
    </row>
    <row r="142" spans="1:5">
      <c r="A142" s="259" t="s">
        <v>160</v>
      </c>
      <c r="B142" s="260"/>
      <c r="C142" s="40" t="s">
        <v>157</v>
      </c>
      <c r="D142" s="41"/>
      <c r="E142" s="40" t="s">
        <v>158</v>
      </c>
    </row>
    <row r="143" spans="1:5">
      <c r="A143" s="170">
        <v>11</v>
      </c>
      <c r="B143" s="256">
        <f>'Riesgos de Gestión'!D119</f>
        <v>0</v>
      </c>
      <c r="C143" s="1"/>
      <c r="D143" s="42" t="str">
        <f t="shared" ref="D143:D147" si="21">IFERROR(VALUE(MID(E143,1,1)),"")</f>
        <v/>
      </c>
      <c r="E143" s="1"/>
    </row>
    <row r="144" spans="1:5">
      <c r="A144" s="170"/>
      <c r="B144" s="257"/>
      <c r="C144" s="1"/>
      <c r="D144" s="42" t="str">
        <f t="shared" si="21"/>
        <v/>
      </c>
      <c r="E144" s="1"/>
    </row>
    <row r="145" spans="1:5">
      <c r="A145" s="170"/>
      <c r="B145" s="257"/>
      <c r="C145" s="1"/>
      <c r="D145" s="42" t="str">
        <f t="shared" si="21"/>
        <v/>
      </c>
      <c r="E145" s="1"/>
    </row>
    <row r="146" spans="1:5">
      <c r="A146" s="170"/>
      <c r="B146" s="257"/>
      <c r="C146" s="1"/>
      <c r="D146" s="42" t="str">
        <f t="shared" si="21"/>
        <v/>
      </c>
      <c r="E146" s="1"/>
    </row>
    <row r="147" spans="1:5">
      <c r="A147" s="170"/>
      <c r="B147" s="257"/>
      <c r="C147" s="1"/>
      <c r="D147" s="42" t="str">
        <f t="shared" si="21"/>
        <v/>
      </c>
      <c r="E147" s="1"/>
    </row>
    <row r="148" spans="1:5">
      <c r="A148" s="170"/>
      <c r="B148" s="257"/>
      <c r="C148" s="1"/>
      <c r="D148" s="42" t="str">
        <f>IFERROR(VALUE(MID(E148,1,1)),"")</f>
        <v/>
      </c>
      <c r="E148" s="1"/>
    </row>
    <row r="149" spans="1:5">
      <c r="A149" s="170"/>
      <c r="B149" s="257"/>
      <c r="C149" s="1"/>
      <c r="D149" s="42" t="str">
        <f t="shared" ref="D149:D152" si="22">IFERROR(VALUE(MID(E149,1,1)),"")</f>
        <v/>
      </c>
      <c r="E149" s="1"/>
    </row>
    <row r="150" spans="1:5">
      <c r="A150" s="170"/>
      <c r="B150" s="257"/>
      <c r="C150" s="1"/>
      <c r="D150" s="42" t="str">
        <f t="shared" si="22"/>
        <v/>
      </c>
      <c r="E150" s="1"/>
    </row>
    <row r="151" spans="1:5">
      <c r="A151" s="170"/>
      <c r="B151" s="257"/>
      <c r="C151" s="1"/>
      <c r="D151" s="42" t="str">
        <f t="shared" si="22"/>
        <v/>
      </c>
      <c r="E151" s="1"/>
    </row>
    <row r="152" spans="1:5">
      <c r="A152" s="170"/>
      <c r="B152" s="258"/>
      <c r="C152" s="1"/>
      <c r="D152" s="42" t="str">
        <f t="shared" si="22"/>
        <v/>
      </c>
      <c r="E152" s="1"/>
    </row>
    <row r="153" spans="1:5">
      <c r="A153" s="255" t="s">
        <v>161</v>
      </c>
      <c r="B153" s="255"/>
      <c r="C153" s="255"/>
      <c r="D153" s="44" t="e">
        <f>ROUND((AVERAGE(D143:D152)),0)</f>
        <v>#DIV/0!</v>
      </c>
      <c r="E153" s="45" t="e">
        <f>IF(D153=Hoja2!$F$3,Hoja2!$H$3,IF(D153=Hoja2!$F$4,Hoja2!$H$4,IF(D153=Hoja2!$F$5,Hoja2!$H$5,IF(D153=Hoja2!$F$6,Hoja2!$H$6,IF(D153=Hoja2!$F$7,Hoja2!$H$7,)))))</f>
        <v>#DIV/0!</v>
      </c>
    </row>
    <row r="155" spans="1:5">
      <c r="A155" s="254" t="s">
        <v>159</v>
      </c>
      <c r="B155" s="254"/>
      <c r="C155" s="254"/>
      <c r="D155" s="254"/>
      <c r="E155" s="254"/>
    </row>
    <row r="156" spans="1:5">
      <c r="A156" s="259" t="s">
        <v>160</v>
      </c>
      <c r="B156" s="260"/>
      <c r="C156" s="40" t="s">
        <v>157</v>
      </c>
      <c r="D156" s="41"/>
      <c r="E156" s="40" t="s">
        <v>158</v>
      </c>
    </row>
    <row r="157" spans="1:5">
      <c r="A157" s="170">
        <v>12</v>
      </c>
      <c r="B157" s="256">
        <f>'Riesgos de Gestión'!D132</f>
        <v>0</v>
      </c>
      <c r="C157" s="1"/>
      <c r="D157" s="42" t="str">
        <f t="shared" ref="D157:D161" si="23">IFERROR(VALUE(MID(E157,1,1)),"")</f>
        <v/>
      </c>
      <c r="E157" s="1"/>
    </row>
    <row r="158" spans="1:5">
      <c r="A158" s="170"/>
      <c r="B158" s="257"/>
      <c r="C158" s="1"/>
      <c r="D158" s="42" t="str">
        <f t="shared" si="23"/>
        <v/>
      </c>
      <c r="E158" s="1"/>
    </row>
    <row r="159" spans="1:5">
      <c r="A159" s="170"/>
      <c r="B159" s="257"/>
      <c r="C159" s="1"/>
      <c r="D159" s="42" t="str">
        <f t="shared" si="23"/>
        <v/>
      </c>
      <c r="E159" s="1"/>
    </row>
    <row r="160" spans="1:5">
      <c r="A160" s="170"/>
      <c r="B160" s="257"/>
      <c r="C160" s="1"/>
      <c r="D160" s="42" t="str">
        <f t="shared" si="23"/>
        <v/>
      </c>
      <c r="E160" s="1"/>
    </row>
    <row r="161" spans="1:5">
      <c r="A161" s="170"/>
      <c r="B161" s="257"/>
      <c r="C161" s="1"/>
      <c r="D161" s="42" t="str">
        <f t="shared" si="23"/>
        <v/>
      </c>
      <c r="E161" s="1"/>
    </row>
    <row r="162" spans="1:5">
      <c r="A162" s="170"/>
      <c r="B162" s="257"/>
      <c r="C162" s="1"/>
      <c r="D162" s="42" t="str">
        <f>IFERROR(VALUE(MID(E162,1,1)),"")</f>
        <v/>
      </c>
      <c r="E162" s="1"/>
    </row>
    <row r="163" spans="1:5">
      <c r="A163" s="170"/>
      <c r="B163" s="257"/>
      <c r="C163" s="1"/>
      <c r="D163" s="42" t="str">
        <f t="shared" ref="D163:D166" si="24">IFERROR(VALUE(MID(E163,1,1)),"")</f>
        <v/>
      </c>
      <c r="E163" s="1"/>
    </row>
    <row r="164" spans="1:5">
      <c r="A164" s="170"/>
      <c r="B164" s="257"/>
      <c r="C164" s="1"/>
      <c r="D164" s="42" t="str">
        <f t="shared" si="24"/>
        <v/>
      </c>
      <c r="E164" s="1"/>
    </row>
    <row r="165" spans="1:5">
      <c r="A165" s="170"/>
      <c r="B165" s="257"/>
      <c r="C165" s="1"/>
      <c r="D165" s="42" t="str">
        <f t="shared" si="24"/>
        <v/>
      </c>
      <c r="E165" s="1"/>
    </row>
    <row r="166" spans="1:5">
      <c r="A166" s="170"/>
      <c r="B166" s="258"/>
      <c r="C166" s="1"/>
      <c r="D166" s="42" t="str">
        <f t="shared" si="24"/>
        <v/>
      </c>
      <c r="E166" s="1"/>
    </row>
    <row r="167" spans="1:5">
      <c r="A167" s="255" t="s">
        <v>161</v>
      </c>
      <c r="B167" s="255"/>
      <c r="C167" s="255"/>
      <c r="D167" s="44" t="e">
        <f>ROUND((AVERAGE(D157:D166)),0)</f>
        <v>#DIV/0!</v>
      </c>
      <c r="E167" s="45" t="e">
        <f>IF(D167=Hoja2!$F$3,Hoja2!$H$3,IF(D167=Hoja2!$F$4,Hoja2!$H$4,IF(D167=Hoja2!$F$5,Hoja2!$H$5,IF(D167=Hoja2!$F$6,Hoja2!$H$6,IF(D167=Hoja2!$F$7,Hoja2!$H$7,)))))</f>
        <v>#DIV/0!</v>
      </c>
    </row>
    <row r="169" spans="1:5">
      <c r="A169" s="254" t="s">
        <v>159</v>
      </c>
      <c r="B169" s="254"/>
      <c r="C169" s="254"/>
      <c r="D169" s="254"/>
      <c r="E169" s="254"/>
    </row>
    <row r="170" spans="1:5">
      <c r="A170" s="259" t="s">
        <v>160</v>
      </c>
      <c r="B170" s="260"/>
      <c r="C170" s="40" t="s">
        <v>157</v>
      </c>
      <c r="D170" s="41"/>
      <c r="E170" s="40" t="s">
        <v>158</v>
      </c>
    </row>
    <row r="171" spans="1:5">
      <c r="A171" s="170">
        <v>13</v>
      </c>
      <c r="B171" s="256">
        <f>'Riesgos de Gestión'!D145</f>
        <v>0</v>
      </c>
      <c r="C171" s="1"/>
      <c r="D171" s="42" t="str">
        <f t="shared" ref="D171:D175" si="25">IFERROR(VALUE(MID(E171,1,1)),"")</f>
        <v/>
      </c>
      <c r="E171" s="1"/>
    </row>
    <row r="172" spans="1:5">
      <c r="A172" s="170"/>
      <c r="B172" s="257"/>
      <c r="C172" s="1"/>
      <c r="D172" s="42" t="str">
        <f t="shared" si="25"/>
        <v/>
      </c>
      <c r="E172" s="1"/>
    </row>
    <row r="173" spans="1:5">
      <c r="A173" s="170"/>
      <c r="B173" s="257"/>
      <c r="C173" s="1"/>
      <c r="D173" s="42" t="str">
        <f t="shared" si="25"/>
        <v/>
      </c>
      <c r="E173" s="1"/>
    </row>
    <row r="174" spans="1:5">
      <c r="A174" s="170"/>
      <c r="B174" s="257"/>
      <c r="C174" s="1"/>
      <c r="D174" s="42" t="str">
        <f t="shared" si="25"/>
        <v/>
      </c>
      <c r="E174" s="1"/>
    </row>
    <row r="175" spans="1:5">
      <c r="A175" s="170"/>
      <c r="B175" s="257"/>
      <c r="C175" s="1"/>
      <c r="D175" s="42" t="str">
        <f t="shared" si="25"/>
        <v/>
      </c>
      <c r="E175" s="1"/>
    </row>
    <row r="176" spans="1:5">
      <c r="A176" s="170"/>
      <c r="B176" s="257"/>
      <c r="C176" s="1"/>
      <c r="D176" s="42" t="str">
        <f>IFERROR(VALUE(MID(E176,1,1)),"")</f>
        <v/>
      </c>
      <c r="E176" s="1"/>
    </row>
    <row r="177" spans="1:5">
      <c r="A177" s="170"/>
      <c r="B177" s="257"/>
      <c r="C177" s="1"/>
      <c r="D177" s="42" t="str">
        <f t="shared" ref="D177:D180" si="26">IFERROR(VALUE(MID(E177,1,1)),"")</f>
        <v/>
      </c>
      <c r="E177" s="1"/>
    </row>
    <row r="178" spans="1:5">
      <c r="A178" s="170"/>
      <c r="B178" s="257"/>
      <c r="C178" s="1"/>
      <c r="D178" s="42" t="str">
        <f t="shared" si="26"/>
        <v/>
      </c>
      <c r="E178" s="1"/>
    </row>
    <row r="179" spans="1:5">
      <c r="A179" s="170"/>
      <c r="B179" s="257"/>
      <c r="C179" s="1"/>
      <c r="D179" s="42" t="str">
        <f t="shared" si="26"/>
        <v/>
      </c>
      <c r="E179" s="1"/>
    </row>
    <row r="180" spans="1:5">
      <c r="A180" s="170"/>
      <c r="B180" s="258"/>
      <c r="C180" s="1"/>
      <c r="D180" s="42" t="str">
        <f t="shared" si="26"/>
        <v/>
      </c>
      <c r="E180" s="1"/>
    </row>
    <row r="181" spans="1:5">
      <c r="A181" s="255" t="s">
        <v>161</v>
      </c>
      <c r="B181" s="255"/>
      <c r="C181" s="255"/>
      <c r="D181" s="44" t="e">
        <f>ROUND((AVERAGE(D171:D180)),0)</f>
        <v>#DIV/0!</v>
      </c>
      <c r="E181" s="45" t="e">
        <f>IF(D181=Hoja2!$F$3,Hoja2!$H$3,IF(D181=Hoja2!$F$4,Hoja2!$H$4,IF(D181=Hoja2!$F$5,Hoja2!$H$5,IF(D181=Hoja2!$F$6,Hoja2!$H$6,IF(D181=Hoja2!$F$7,Hoja2!$H$7,)))))</f>
        <v>#DIV/0!</v>
      </c>
    </row>
    <row r="183" spans="1:5">
      <c r="A183" s="254" t="s">
        <v>159</v>
      </c>
      <c r="B183" s="254"/>
      <c r="C183" s="254"/>
      <c r="D183" s="254"/>
      <c r="E183" s="254"/>
    </row>
    <row r="184" spans="1:5">
      <c r="A184" s="259" t="s">
        <v>160</v>
      </c>
      <c r="B184" s="260"/>
      <c r="C184" s="40" t="s">
        <v>157</v>
      </c>
      <c r="D184" s="41"/>
      <c r="E184" s="40" t="s">
        <v>158</v>
      </c>
    </row>
    <row r="185" spans="1:5">
      <c r="A185" s="170">
        <v>14</v>
      </c>
      <c r="B185" s="256">
        <f>'Riesgos de Gestión'!D158</f>
        <v>0</v>
      </c>
      <c r="C185" s="1"/>
      <c r="D185" s="42" t="str">
        <f t="shared" ref="D185:D189" si="27">IFERROR(VALUE(MID(E185,1,1)),"")</f>
        <v/>
      </c>
      <c r="E185" s="1"/>
    </row>
    <row r="186" spans="1:5">
      <c r="A186" s="170"/>
      <c r="B186" s="257"/>
      <c r="C186" s="1"/>
      <c r="D186" s="42" t="str">
        <f t="shared" si="27"/>
        <v/>
      </c>
      <c r="E186" s="1"/>
    </row>
    <row r="187" spans="1:5">
      <c r="A187" s="170"/>
      <c r="B187" s="257"/>
      <c r="C187" s="1"/>
      <c r="D187" s="42" t="str">
        <f t="shared" si="27"/>
        <v/>
      </c>
      <c r="E187" s="1"/>
    </row>
    <row r="188" spans="1:5">
      <c r="A188" s="170"/>
      <c r="B188" s="257"/>
      <c r="C188" s="1"/>
      <c r="D188" s="42" t="str">
        <f t="shared" si="27"/>
        <v/>
      </c>
      <c r="E188" s="1"/>
    </row>
    <row r="189" spans="1:5">
      <c r="A189" s="170"/>
      <c r="B189" s="257"/>
      <c r="C189" s="1"/>
      <c r="D189" s="42" t="str">
        <f t="shared" si="27"/>
        <v/>
      </c>
      <c r="E189" s="1"/>
    </row>
    <row r="190" spans="1:5">
      <c r="A190" s="170"/>
      <c r="B190" s="257"/>
      <c r="C190" s="1"/>
      <c r="D190" s="42" t="str">
        <f>IFERROR(VALUE(MID(E190,1,1)),"")</f>
        <v/>
      </c>
      <c r="E190" s="1"/>
    </row>
    <row r="191" spans="1:5">
      <c r="A191" s="170"/>
      <c r="B191" s="257"/>
      <c r="C191" s="1"/>
      <c r="D191" s="42" t="str">
        <f t="shared" ref="D191:D194" si="28">IFERROR(VALUE(MID(E191,1,1)),"")</f>
        <v/>
      </c>
      <c r="E191" s="1"/>
    </row>
    <row r="192" spans="1:5">
      <c r="A192" s="170"/>
      <c r="B192" s="257"/>
      <c r="C192" s="1"/>
      <c r="D192" s="42" t="str">
        <f t="shared" si="28"/>
        <v/>
      </c>
      <c r="E192" s="1"/>
    </row>
    <row r="193" spans="1:5">
      <c r="A193" s="170"/>
      <c r="B193" s="257"/>
      <c r="C193" s="1"/>
      <c r="D193" s="42" t="str">
        <f t="shared" si="28"/>
        <v/>
      </c>
      <c r="E193" s="1"/>
    </row>
    <row r="194" spans="1:5">
      <c r="A194" s="170"/>
      <c r="B194" s="258"/>
      <c r="C194" s="1"/>
      <c r="D194" s="42" t="str">
        <f t="shared" si="28"/>
        <v/>
      </c>
      <c r="E194" s="1"/>
    </row>
    <row r="195" spans="1:5">
      <c r="A195" s="255" t="s">
        <v>161</v>
      </c>
      <c r="B195" s="255"/>
      <c r="C195" s="255"/>
      <c r="D195" s="44" t="e">
        <f>ROUND((AVERAGE(D185:D194)),0)</f>
        <v>#DIV/0!</v>
      </c>
      <c r="E195" s="45" t="e">
        <f>IF(D195=Hoja2!$F$3,Hoja2!$H$3,IF(D195=Hoja2!$F$4,Hoja2!$H$4,IF(D195=Hoja2!$F$5,Hoja2!$H$5,IF(D195=Hoja2!$F$6,Hoja2!$H$6,IF(D195=Hoja2!$F$7,Hoja2!$H$7,)))))</f>
        <v>#DIV/0!</v>
      </c>
    </row>
    <row r="197" spans="1:5">
      <c r="A197" s="254" t="s">
        <v>159</v>
      </c>
      <c r="B197" s="254"/>
      <c r="C197" s="254"/>
      <c r="D197" s="254"/>
      <c r="E197" s="254"/>
    </row>
    <row r="198" spans="1:5">
      <c r="A198" s="259" t="s">
        <v>160</v>
      </c>
      <c r="B198" s="260"/>
      <c r="C198" s="40" t="s">
        <v>157</v>
      </c>
      <c r="D198" s="41"/>
      <c r="E198" s="40" t="s">
        <v>158</v>
      </c>
    </row>
    <row r="199" spans="1:5">
      <c r="A199" s="170">
        <v>15</v>
      </c>
      <c r="B199" s="256">
        <f>'Riesgos de Gestión'!D171</f>
        <v>0</v>
      </c>
      <c r="C199" s="1"/>
      <c r="D199" s="42" t="str">
        <f t="shared" ref="D199:D203" si="29">IFERROR(VALUE(MID(E199,1,1)),"")</f>
        <v/>
      </c>
      <c r="E199" s="1"/>
    </row>
    <row r="200" spans="1:5">
      <c r="A200" s="170"/>
      <c r="B200" s="257"/>
      <c r="C200" s="1"/>
      <c r="D200" s="42" t="str">
        <f t="shared" si="29"/>
        <v/>
      </c>
      <c r="E200" s="1"/>
    </row>
    <row r="201" spans="1:5">
      <c r="A201" s="170"/>
      <c r="B201" s="257"/>
      <c r="C201" s="1"/>
      <c r="D201" s="42" t="str">
        <f t="shared" si="29"/>
        <v/>
      </c>
      <c r="E201" s="1"/>
    </row>
    <row r="202" spans="1:5">
      <c r="A202" s="170"/>
      <c r="B202" s="257"/>
      <c r="C202" s="1"/>
      <c r="D202" s="42" t="str">
        <f t="shared" si="29"/>
        <v/>
      </c>
      <c r="E202" s="1"/>
    </row>
    <row r="203" spans="1:5">
      <c r="A203" s="170"/>
      <c r="B203" s="257"/>
      <c r="C203" s="1"/>
      <c r="D203" s="42" t="str">
        <f t="shared" si="29"/>
        <v/>
      </c>
      <c r="E203" s="1"/>
    </row>
    <row r="204" spans="1:5">
      <c r="A204" s="170"/>
      <c r="B204" s="257"/>
      <c r="C204" s="1"/>
      <c r="D204" s="42" t="str">
        <f>IFERROR(VALUE(MID(E204,1,1)),"")</f>
        <v/>
      </c>
      <c r="E204" s="1"/>
    </row>
    <row r="205" spans="1:5">
      <c r="A205" s="170"/>
      <c r="B205" s="257"/>
      <c r="C205" s="1"/>
      <c r="D205" s="42" t="str">
        <f t="shared" ref="D205:D208" si="30">IFERROR(VALUE(MID(E205,1,1)),"")</f>
        <v/>
      </c>
      <c r="E205" s="1"/>
    </row>
    <row r="206" spans="1:5">
      <c r="A206" s="170"/>
      <c r="B206" s="257"/>
      <c r="C206" s="1"/>
      <c r="D206" s="42" t="str">
        <f t="shared" si="30"/>
        <v/>
      </c>
      <c r="E206" s="1"/>
    </row>
    <row r="207" spans="1:5">
      <c r="A207" s="170"/>
      <c r="B207" s="257"/>
      <c r="C207" s="1"/>
      <c r="D207" s="42" t="str">
        <f t="shared" si="30"/>
        <v/>
      </c>
      <c r="E207" s="1"/>
    </row>
    <row r="208" spans="1:5">
      <c r="A208" s="170"/>
      <c r="B208" s="258"/>
      <c r="C208" s="1"/>
      <c r="D208" s="42" t="str">
        <f t="shared" si="30"/>
        <v/>
      </c>
      <c r="E208" s="1"/>
    </row>
    <row r="209" spans="1:5">
      <c r="A209" s="255" t="s">
        <v>161</v>
      </c>
      <c r="B209" s="255"/>
      <c r="C209" s="255"/>
      <c r="D209" s="44" t="e">
        <f>ROUND((AVERAGE(D199:D208)),0)</f>
        <v>#DIV/0!</v>
      </c>
      <c r="E209" s="45" t="e">
        <f>IF(D209=Hoja2!$F$3,Hoja2!$H$3,IF(D209=Hoja2!$F$4,Hoja2!$H$4,IF(D209=Hoja2!$F$5,Hoja2!$H$5,IF(D209=Hoja2!$F$6,Hoja2!$H$6,IF(D209=Hoja2!$F$7,Hoja2!$H$7,)))))</f>
        <v>#DIV/0!</v>
      </c>
    </row>
    <row r="211" spans="1:5">
      <c r="A211" s="254" t="s">
        <v>159</v>
      </c>
      <c r="B211" s="254"/>
      <c r="C211" s="254"/>
      <c r="D211" s="254"/>
      <c r="E211" s="254"/>
    </row>
    <row r="212" spans="1:5">
      <c r="A212" s="259" t="s">
        <v>160</v>
      </c>
      <c r="B212" s="260"/>
      <c r="C212" s="40" t="s">
        <v>157</v>
      </c>
      <c r="D212" s="41"/>
      <c r="E212" s="40" t="s">
        <v>158</v>
      </c>
    </row>
    <row r="213" spans="1:5">
      <c r="A213" s="170">
        <v>16</v>
      </c>
      <c r="B213" s="256">
        <f>'Riesgos de Gestión'!D184</f>
        <v>0</v>
      </c>
      <c r="C213" s="1"/>
      <c r="D213" s="42" t="str">
        <f t="shared" ref="D213:D217" si="31">IFERROR(VALUE(MID(E213,1,1)),"")</f>
        <v/>
      </c>
      <c r="E213" s="1"/>
    </row>
    <row r="214" spans="1:5">
      <c r="A214" s="170"/>
      <c r="B214" s="257"/>
      <c r="C214" s="1"/>
      <c r="D214" s="42" t="str">
        <f t="shared" si="31"/>
        <v/>
      </c>
      <c r="E214" s="1"/>
    </row>
    <row r="215" spans="1:5">
      <c r="A215" s="170"/>
      <c r="B215" s="257"/>
      <c r="C215" s="1"/>
      <c r="D215" s="42" t="str">
        <f t="shared" si="31"/>
        <v/>
      </c>
      <c r="E215" s="1"/>
    </row>
    <row r="216" spans="1:5">
      <c r="A216" s="170"/>
      <c r="B216" s="257"/>
      <c r="C216" s="1"/>
      <c r="D216" s="42" t="str">
        <f t="shared" si="31"/>
        <v/>
      </c>
      <c r="E216" s="1"/>
    </row>
    <row r="217" spans="1:5">
      <c r="A217" s="170"/>
      <c r="B217" s="257"/>
      <c r="C217" s="1"/>
      <c r="D217" s="42" t="str">
        <f t="shared" si="31"/>
        <v/>
      </c>
      <c r="E217" s="1"/>
    </row>
    <row r="218" spans="1:5">
      <c r="A218" s="170"/>
      <c r="B218" s="257"/>
      <c r="C218" s="1"/>
      <c r="D218" s="42" t="str">
        <f>IFERROR(VALUE(MID(E218,1,1)),"")</f>
        <v/>
      </c>
      <c r="E218" s="1"/>
    </row>
    <row r="219" spans="1:5">
      <c r="A219" s="170"/>
      <c r="B219" s="257"/>
      <c r="C219" s="1"/>
      <c r="D219" s="42" t="str">
        <f t="shared" ref="D219:D222" si="32">IFERROR(VALUE(MID(E219,1,1)),"")</f>
        <v/>
      </c>
      <c r="E219" s="1"/>
    </row>
    <row r="220" spans="1:5">
      <c r="A220" s="170"/>
      <c r="B220" s="257"/>
      <c r="C220" s="1"/>
      <c r="D220" s="42" t="str">
        <f t="shared" si="32"/>
        <v/>
      </c>
      <c r="E220" s="1"/>
    </row>
    <row r="221" spans="1:5">
      <c r="A221" s="170"/>
      <c r="B221" s="257"/>
      <c r="C221" s="1"/>
      <c r="D221" s="42" t="str">
        <f t="shared" si="32"/>
        <v/>
      </c>
      <c r="E221" s="1"/>
    </row>
    <row r="222" spans="1:5">
      <c r="A222" s="170"/>
      <c r="B222" s="258"/>
      <c r="C222" s="1"/>
      <c r="D222" s="42" t="str">
        <f t="shared" si="32"/>
        <v/>
      </c>
      <c r="E222" s="1"/>
    </row>
    <row r="223" spans="1:5">
      <c r="A223" s="255" t="s">
        <v>161</v>
      </c>
      <c r="B223" s="255"/>
      <c r="C223" s="255"/>
      <c r="D223" s="44" t="e">
        <f>ROUND((AVERAGE(D213:D222)),0)</f>
        <v>#DIV/0!</v>
      </c>
      <c r="E223" s="45" t="e">
        <f>IF(D223=Hoja2!$F$3,Hoja2!$H$3,IF(D223=Hoja2!$F$4,Hoja2!$H$4,IF(D223=Hoja2!$F$5,Hoja2!$H$5,IF(D223=Hoja2!$F$6,Hoja2!$H$6,IF(D223=Hoja2!$F$7,Hoja2!$H$7,)))))</f>
        <v>#DIV/0!</v>
      </c>
    </row>
    <row r="225" spans="1:5">
      <c r="A225" s="254" t="s">
        <v>159</v>
      </c>
      <c r="B225" s="254"/>
      <c r="C225" s="254"/>
      <c r="D225" s="254"/>
      <c r="E225" s="254"/>
    </row>
    <row r="226" spans="1:5">
      <c r="A226" s="259" t="s">
        <v>160</v>
      </c>
      <c r="B226" s="260"/>
      <c r="C226" s="40" t="s">
        <v>157</v>
      </c>
      <c r="D226" s="41"/>
      <c r="E226" s="40" t="s">
        <v>158</v>
      </c>
    </row>
    <row r="227" spans="1:5">
      <c r="A227" s="170">
        <v>17</v>
      </c>
      <c r="B227" s="256">
        <f>'Riesgos de Gestión'!D197</f>
        <v>0</v>
      </c>
      <c r="C227" s="1"/>
      <c r="D227" s="42" t="str">
        <f t="shared" ref="D227:D231" si="33">IFERROR(VALUE(MID(E227,1,1)),"")</f>
        <v/>
      </c>
      <c r="E227" s="1"/>
    </row>
    <row r="228" spans="1:5">
      <c r="A228" s="170"/>
      <c r="B228" s="257"/>
      <c r="C228" s="1"/>
      <c r="D228" s="42" t="str">
        <f t="shared" si="33"/>
        <v/>
      </c>
      <c r="E228" s="1"/>
    </row>
    <row r="229" spans="1:5">
      <c r="A229" s="170"/>
      <c r="B229" s="257"/>
      <c r="C229" s="1"/>
      <c r="D229" s="42" t="str">
        <f t="shared" si="33"/>
        <v/>
      </c>
      <c r="E229" s="1"/>
    </row>
    <row r="230" spans="1:5">
      <c r="A230" s="170"/>
      <c r="B230" s="257"/>
      <c r="C230" s="1"/>
      <c r="D230" s="42" t="str">
        <f t="shared" si="33"/>
        <v/>
      </c>
      <c r="E230" s="1"/>
    </row>
    <row r="231" spans="1:5">
      <c r="A231" s="170"/>
      <c r="B231" s="257"/>
      <c r="C231" s="1"/>
      <c r="D231" s="42" t="str">
        <f t="shared" si="33"/>
        <v/>
      </c>
      <c r="E231" s="1"/>
    </row>
    <row r="232" spans="1:5">
      <c r="A232" s="170"/>
      <c r="B232" s="257"/>
      <c r="C232" s="1"/>
      <c r="D232" s="42" t="str">
        <f>IFERROR(VALUE(MID(E232,1,1)),"")</f>
        <v/>
      </c>
      <c r="E232" s="1"/>
    </row>
    <row r="233" spans="1:5">
      <c r="A233" s="170"/>
      <c r="B233" s="257"/>
      <c r="C233" s="1"/>
      <c r="D233" s="42" t="str">
        <f t="shared" ref="D233:D236" si="34">IFERROR(VALUE(MID(E233,1,1)),"")</f>
        <v/>
      </c>
      <c r="E233" s="1"/>
    </row>
    <row r="234" spans="1:5">
      <c r="A234" s="170"/>
      <c r="B234" s="257"/>
      <c r="C234" s="1"/>
      <c r="D234" s="42" t="str">
        <f t="shared" si="34"/>
        <v/>
      </c>
      <c r="E234" s="1"/>
    </row>
    <row r="235" spans="1:5">
      <c r="A235" s="170"/>
      <c r="B235" s="257"/>
      <c r="C235" s="1"/>
      <c r="D235" s="42" t="str">
        <f t="shared" si="34"/>
        <v/>
      </c>
      <c r="E235" s="1"/>
    </row>
    <row r="236" spans="1:5">
      <c r="A236" s="170"/>
      <c r="B236" s="258"/>
      <c r="C236" s="1"/>
      <c r="D236" s="42" t="str">
        <f t="shared" si="34"/>
        <v/>
      </c>
      <c r="E236" s="1"/>
    </row>
    <row r="237" spans="1:5">
      <c r="A237" s="255" t="s">
        <v>161</v>
      </c>
      <c r="B237" s="255"/>
      <c r="C237" s="255"/>
      <c r="D237" s="44" t="e">
        <f>ROUND((AVERAGE(D227:D236)),0)</f>
        <v>#DIV/0!</v>
      </c>
      <c r="E237" s="45" t="e">
        <f>IF(D237=Hoja2!$F$3,Hoja2!$H$3,IF(D237=Hoja2!$F$4,Hoja2!$H$4,IF(D237=Hoja2!$F$5,Hoja2!$H$5,IF(D237=Hoja2!$F$6,Hoja2!$H$6,IF(D237=Hoja2!$F$7,Hoja2!$H$7,)))))</f>
        <v>#DIV/0!</v>
      </c>
    </row>
    <row r="239" spans="1:5">
      <c r="A239" s="254" t="s">
        <v>159</v>
      </c>
      <c r="B239" s="254"/>
      <c r="C239" s="254"/>
      <c r="D239" s="254"/>
      <c r="E239" s="254"/>
    </row>
    <row r="240" spans="1:5">
      <c r="A240" s="259" t="s">
        <v>160</v>
      </c>
      <c r="B240" s="260"/>
      <c r="C240" s="40" t="s">
        <v>157</v>
      </c>
      <c r="D240" s="41"/>
      <c r="E240" s="40" t="s">
        <v>158</v>
      </c>
    </row>
    <row r="241" spans="1:5">
      <c r="A241" s="170">
        <v>18</v>
      </c>
      <c r="B241" s="256">
        <f>'Riesgos de Gestión'!D210</f>
        <v>0</v>
      </c>
      <c r="C241" s="1"/>
      <c r="D241" s="42" t="str">
        <f t="shared" ref="D241:D245" si="35">IFERROR(VALUE(MID(E241,1,1)),"")</f>
        <v/>
      </c>
      <c r="E241" s="1"/>
    </row>
    <row r="242" spans="1:5">
      <c r="A242" s="170"/>
      <c r="B242" s="257"/>
      <c r="C242" s="1"/>
      <c r="D242" s="42" t="str">
        <f t="shared" si="35"/>
        <v/>
      </c>
      <c r="E242" s="1"/>
    </row>
    <row r="243" spans="1:5">
      <c r="A243" s="170"/>
      <c r="B243" s="257"/>
      <c r="C243" s="1"/>
      <c r="D243" s="42" t="str">
        <f t="shared" si="35"/>
        <v/>
      </c>
      <c r="E243" s="1"/>
    </row>
    <row r="244" spans="1:5">
      <c r="A244" s="170"/>
      <c r="B244" s="257"/>
      <c r="C244" s="1"/>
      <c r="D244" s="42" t="str">
        <f t="shared" si="35"/>
        <v/>
      </c>
      <c r="E244" s="1"/>
    </row>
    <row r="245" spans="1:5">
      <c r="A245" s="170"/>
      <c r="B245" s="257"/>
      <c r="C245" s="1"/>
      <c r="D245" s="42" t="str">
        <f t="shared" si="35"/>
        <v/>
      </c>
      <c r="E245" s="1"/>
    </row>
    <row r="246" spans="1:5">
      <c r="A246" s="170"/>
      <c r="B246" s="257"/>
      <c r="C246" s="1"/>
      <c r="D246" s="42" t="str">
        <f>IFERROR(VALUE(MID(E246,1,1)),"")</f>
        <v/>
      </c>
      <c r="E246" s="1"/>
    </row>
    <row r="247" spans="1:5">
      <c r="A247" s="170"/>
      <c r="B247" s="257"/>
      <c r="C247" s="1"/>
      <c r="D247" s="42" t="str">
        <f t="shared" ref="D247:D250" si="36">IFERROR(VALUE(MID(E247,1,1)),"")</f>
        <v/>
      </c>
      <c r="E247" s="1"/>
    </row>
    <row r="248" spans="1:5">
      <c r="A248" s="170"/>
      <c r="B248" s="257"/>
      <c r="C248" s="1"/>
      <c r="D248" s="42" t="str">
        <f t="shared" si="36"/>
        <v/>
      </c>
      <c r="E248" s="1"/>
    </row>
    <row r="249" spans="1:5">
      <c r="A249" s="170"/>
      <c r="B249" s="257"/>
      <c r="C249" s="1"/>
      <c r="D249" s="42" t="str">
        <f t="shared" si="36"/>
        <v/>
      </c>
      <c r="E249" s="1"/>
    </row>
    <row r="250" spans="1:5">
      <c r="A250" s="170"/>
      <c r="B250" s="258"/>
      <c r="C250" s="1"/>
      <c r="D250" s="42" t="str">
        <f t="shared" si="36"/>
        <v/>
      </c>
      <c r="E250" s="1"/>
    </row>
    <row r="251" spans="1:5">
      <c r="A251" s="255" t="s">
        <v>161</v>
      </c>
      <c r="B251" s="255"/>
      <c r="C251" s="255"/>
      <c r="D251" s="44" t="e">
        <f>ROUND((AVERAGE(D241:D250)),0)</f>
        <v>#DIV/0!</v>
      </c>
      <c r="E251" s="45" t="e">
        <f>IF(D251=Hoja2!$F$3,Hoja2!$H$3,IF(D251=Hoja2!$F$4,Hoja2!$H$4,IF(D251=Hoja2!$F$5,Hoja2!$H$5,IF(D251=Hoja2!$F$6,Hoja2!$H$6,IF(D251=Hoja2!$F$7,Hoja2!$H$7,)))))</f>
        <v>#DIV/0!</v>
      </c>
    </row>
    <row r="253" spans="1:5">
      <c r="A253" s="254" t="s">
        <v>159</v>
      </c>
      <c r="B253" s="254"/>
      <c r="C253" s="254"/>
      <c r="D253" s="254"/>
      <c r="E253" s="254"/>
    </row>
    <row r="254" spans="1:5">
      <c r="A254" s="259" t="s">
        <v>160</v>
      </c>
      <c r="B254" s="260"/>
      <c r="C254" s="40" t="s">
        <v>157</v>
      </c>
      <c r="D254" s="41"/>
      <c r="E254" s="40" t="s">
        <v>158</v>
      </c>
    </row>
    <row r="255" spans="1:5">
      <c r="A255" s="170">
        <v>19</v>
      </c>
      <c r="B255" s="256">
        <f>'Riesgos de Gestión'!D223</f>
        <v>0</v>
      </c>
      <c r="C255" s="1"/>
      <c r="D255" s="42" t="str">
        <f t="shared" ref="D255:D259" si="37">IFERROR(VALUE(MID(E255,1,1)),"")</f>
        <v/>
      </c>
      <c r="E255" s="1"/>
    </row>
    <row r="256" spans="1:5">
      <c r="A256" s="170"/>
      <c r="B256" s="257"/>
      <c r="C256" s="1"/>
      <c r="D256" s="42" t="str">
        <f t="shared" si="37"/>
        <v/>
      </c>
      <c r="E256" s="1"/>
    </row>
    <row r="257" spans="1:5">
      <c r="A257" s="170"/>
      <c r="B257" s="257"/>
      <c r="C257" s="1"/>
      <c r="D257" s="42" t="str">
        <f t="shared" si="37"/>
        <v/>
      </c>
      <c r="E257" s="1"/>
    </row>
    <row r="258" spans="1:5">
      <c r="A258" s="170"/>
      <c r="B258" s="257"/>
      <c r="C258" s="1"/>
      <c r="D258" s="42" t="str">
        <f t="shared" si="37"/>
        <v/>
      </c>
      <c r="E258" s="1"/>
    </row>
    <row r="259" spans="1:5">
      <c r="A259" s="170"/>
      <c r="B259" s="257"/>
      <c r="C259" s="1"/>
      <c r="D259" s="42" t="str">
        <f t="shared" si="37"/>
        <v/>
      </c>
      <c r="E259" s="1"/>
    </row>
    <row r="260" spans="1:5">
      <c r="A260" s="170"/>
      <c r="B260" s="257"/>
      <c r="C260" s="1"/>
      <c r="D260" s="42" t="str">
        <f>IFERROR(VALUE(MID(E260,1,1)),"")</f>
        <v/>
      </c>
      <c r="E260" s="1"/>
    </row>
    <row r="261" spans="1:5">
      <c r="A261" s="170"/>
      <c r="B261" s="257"/>
      <c r="C261" s="1"/>
      <c r="D261" s="42" t="str">
        <f t="shared" ref="D261:D264" si="38">IFERROR(VALUE(MID(E261,1,1)),"")</f>
        <v/>
      </c>
      <c r="E261" s="1"/>
    </row>
    <row r="262" spans="1:5">
      <c r="A262" s="170"/>
      <c r="B262" s="257"/>
      <c r="C262" s="1"/>
      <c r="D262" s="42" t="str">
        <f t="shared" si="38"/>
        <v/>
      </c>
      <c r="E262" s="1"/>
    </row>
    <row r="263" spans="1:5">
      <c r="A263" s="170"/>
      <c r="B263" s="257"/>
      <c r="C263" s="1"/>
      <c r="D263" s="42" t="str">
        <f t="shared" si="38"/>
        <v/>
      </c>
      <c r="E263" s="1"/>
    </row>
    <row r="264" spans="1:5">
      <c r="A264" s="170"/>
      <c r="B264" s="258"/>
      <c r="C264" s="1"/>
      <c r="D264" s="42" t="str">
        <f t="shared" si="38"/>
        <v/>
      </c>
      <c r="E264" s="1"/>
    </row>
    <row r="265" spans="1:5">
      <c r="A265" s="255" t="s">
        <v>161</v>
      </c>
      <c r="B265" s="255"/>
      <c r="C265" s="255"/>
      <c r="D265" s="44" t="e">
        <f>ROUND((AVERAGE(D255:D264)),0)</f>
        <v>#DIV/0!</v>
      </c>
      <c r="E265" s="45" t="e">
        <f>IF(D265=Hoja2!$F$3,Hoja2!$H$3,IF(D265=Hoja2!$F$4,Hoja2!$H$4,IF(D265=Hoja2!$F$5,Hoja2!$H$5,IF(D265=Hoja2!$F$6,Hoja2!$H$6,IF(D265=Hoja2!$F$7,Hoja2!$H$7,)))))</f>
        <v>#DIV/0!</v>
      </c>
    </row>
    <row r="267" spans="1:5">
      <c r="A267" s="254" t="s">
        <v>159</v>
      </c>
      <c r="B267" s="254"/>
      <c r="C267" s="254"/>
      <c r="D267" s="254"/>
      <c r="E267" s="254"/>
    </row>
    <row r="268" spans="1:5">
      <c r="A268" s="259" t="s">
        <v>160</v>
      </c>
      <c r="B268" s="260"/>
      <c r="C268" s="40" t="s">
        <v>157</v>
      </c>
      <c r="D268" s="41"/>
      <c r="E268" s="40" t="s">
        <v>158</v>
      </c>
    </row>
    <row r="269" spans="1:5">
      <c r="A269" s="170">
        <v>20</v>
      </c>
      <c r="B269" s="256">
        <f>'Riesgos de Gestión'!D236</f>
        <v>0</v>
      </c>
      <c r="C269" s="1"/>
      <c r="D269" s="42" t="str">
        <f t="shared" ref="D269:D273" si="39">IFERROR(VALUE(MID(E269,1,1)),"")</f>
        <v/>
      </c>
      <c r="E269" s="1"/>
    </row>
    <row r="270" spans="1:5">
      <c r="A270" s="170"/>
      <c r="B270" s="257"/>
      <c r="C270" s="1"/>
      <c r="D270" s="42" t="str">
        <f t="shared" si="39"/>
        <v/>
      </c>
      <c r="E270" s="1"/>
    </row>
    <row r="271" spans="1:5">
      <c r="A271" s="170"/>
      <c r="B271" s="257"/>
      <c r="C271" s="1"/>
      <c r="D271" s="42" t="str">
        <f t="shared" si="39"/>
        <v/>
      </c>
      <c r="E271" s="1"/>
    </row>
    <row r="272" spans="1:5">
      <c r="A272" s="170"/>
      <c r="B272" s="257"/>
      <c r="C272" s="1"/>
      <c r="D272" s="42" t="str">
        <f t="shared" si="39"/>
        <v/>
      </c>
      <c r="E272" s="1"/>
    </row>
    <row r="273" spans="1:5">
      <c r="A273" s="170"/>
      <c r="B273" s="257"/>
      <c r="C273" s="1"/>
      <c r="D273" s="42" t="str">
        <f t="shared" si="39"/>
        <v/>
      </c>
      <c r="E273" s="1"/>
    </row>
    <row r="274" spans="1:5">
      <c r="A274" s="170"/>
      <c r="B274" s="257"/>
      <c r="C274" s="1"/>
      <c r="D274" s="42" t="str">
        <f>IFERROR(VALUE(MID(E274,1,1)),"")</f>
        <v/>
      </c>
      <c r="E274" s="1"/>
    </row>
    <row r="275" spans="1:5">
      <c r="A275" s="170"/>
      <c r="B275" s="257"/>
      <c r="C275" s="1"/>
      <c r="D275" s="42" t="str">
        <f t="shared" ref="D275:D278" si="40">IFERROR(VALUE(MID(E275,1,1)),"")</f>
        <v/>
      </c>
      <c r="E275" s="1"/>
    </row>
    <row r="276" spans="1:5">
      <c r="A276" s="170"/>
      <c r="B276" s="257"/>
      <c r="C276" s="1"/>
      <c r="D276" s="42" t="str">
        <f t="shared" si="40"/>
        <v/>
      </c>
      <c r="E276" s="1"/>
    </row>
    <row r="277" spans="1:5">
      <c r="A277" s="170"/>
      <c r="B277" s="257"/>
      <c r="C277" s="1"/>
      <c r="D277" s="42" t="str">
        <f t="shared" si="40"/>
        <v/>
      </c>
      <c r="E277" s="1"/>
    </row>
    <row r="278" spans="1:5">
      <c r="A278" s="170"/>
      <c r="B278" s="258"/>
      <c r="C278" s="1"/>
      <c r="D278" s="42" t="str">
        <f t="shared" si="40"/>
        <v/>
      </c>
      <c r="E278" s="1"/>
    </row>
    <row r="279" spans="1:5">
      <c r="A279" s="255" t="s">
        <v>161</v>
      </c>
      <c r="B279" s="255"/>
      <c r="C279" s="255"/>
      <c r="D279" s="44" t="e">
        <f>ROUND((AVERAGE(D269:D278)),0)</f>
        <v>#DIV/0!</v>
      </c>
      <c r="E279" s="45" t="e">
        <f>IF(D279=Hoja2!$F$3,Hoja2!$H$3,IF(D279=Hoja2!$F$4,Hoja2!$H$4,IF(D279=Hoja2!$F$5,Hoja2!$H$5,IF(D279=Hoja2!$F$6,Hoja2!$H$6,IF(D279=Hoja2!$F$7,Hoja2!$H$7,)))))</f>
        <v>#DIV/0!</v>
      </c>
    </row>
  </sheetData>
  <mergeCells count="100">
    <mergeCell ref="B269:B278"/>
    <mergeCell ref="A212:B212"/>
    <mergeCell ref="A226:B226"/>
    <mergeCell ref="A240:B240"/>
    <mergeCell ref="A254:B254"/>
    <mergeCell ref="A268:B268"/>
    <mergeCell ref="B213:B222"/>
    <mergeCell ref="B227:B236"/>
    <mergeCell ref="B241:B250"/>
    <mergeCell ref="B255:B264"/>
    <mergeCell ref="A265:C265"/>
    <mergeCell ref="A267:E267"/>
    <mergeCell ref="A269:A278"/>
    <mergeCell ref="A253:E253"/>
    <mergeCell ref="A255:A264"/>
    <mergeCell ref="A213:A222"/>
    <mergeCell ref="A170:B170"/>
    <mergeCell ref="A184:B184"/>
    <mergeCell ref="A198:B198"/>
    <mergeCell ref="B143:B152"/>
    <mergeCell ref="B157:B166"/>
    <mergeCell ref="B171:B180"/>
    <mergeCell ref="B185:B194"/>
    <mergeCell ref="A169:E169"/>
    <mergeCell ref="A171:A180"/>
    <mergeCell ref="A181:C181"/>
    <mergeCell ref="A183:E183"/>
    <mergeCell ref="A185:A194"/>
    <mergeCell ref="A143:A152"/>
    <mergeCell ref="A153:C153"/>
    <mergeCell ref="A155:E155"/>
    <mergeCell ref="A157:A166"/>
    <mergeCell ref="A279:C279"/>
    <mergeCell ref="A2:B2"/>
    <mergeCell ref="B3:B12"/>
    <mergeCell ref="B17:B26"/>
    <mergeCell ref="A16:B16"/>
    <mergeCell ref="A30:B30"/>
    <mergeCell ref="A44:B44"/>
    <mergeCell ref="A58:B58"/>
    <mergeCell ref="A72:B72"/>
    <mergeCell ref="A86:B86"/>
    <mergeCell ref="A100:B100"/>
    <mergeCell ref="A114:B114"/>
    <mergeCell ref="A128:B128"/>
    <mergeCell ref="A239:E239"/>
    <mergeCell ref="A241:A250"/>
    <mergeCell ref="A251:C251"/>
    <mergeCell ref="A223:C223"/>
    <mergeCell ref="A225:E225"/>
    <mergeCell ref="A227:A236"/>
    <mergeCell ref="A237:C237"/>
    <mergeCell ref="A195:C195"/>
    <mergeCell ref="A197:E197"/>
    <mergeCell ref="A199:A208"/>
    <mergeCell ref="A209:C209"/>
    <mergeCell ref="A211:E211"/>
    <mergeCell ref="B199:B208"/>
    <mergeCell ref="A167:C167"/>
    <mergeCell ref="A125:C125"/>
    <mergeCell ref="A127:E127"/>
    <mergeCell ref="A129:A138"/>
    <mergeCell ref="A139:C139"/>
    <mergeCell ref="A141:E141"/>
    <mergeCell ref="B129:B138"/>
    <mergeCell ref="A142:B142"/>
    <mergeCell ref="A156:B156"/>
    <mergeCell ref="A99:E99"/>
    <mergeCell ref="A101:A110"/>
    <mergeCell ref="A111:C111"/>
    <mergeCell ref="A113:E113"/>
    <mergeCell ref="A115:A124"/>
    <mergeCell ref="B101:B110"/>
    <mergeCell ref="B115:B124"/>
    <mergeCell ref="A73:A82"/>
    <mergeCell ref="A83:C83"/>
    <mergeCell ref="A85:E85"/>
    <mergeCell ref="A87:A96"/>
    <mergeCell ref="A97:C97"/>
    <mergeCell ref="B73:B82"/>
    <mergeCell ref="B87:B96"/>
    <mergeCell ref="A57:E57"/>
    <mergeCell ref="A59:A68"/>
    <mergeCell ref="A69:C69"/>
    <mergeCell ref="A71:E71"/>
    <mergeCell ref="B59:B68"/>
    <mergeCell ref="A45:A54"/>
    <mergeCell ref="A55:C55"/>
    <mergeCell ref="B45:B54"/>
    <mergeCell ref="A17:A26"/>
    <mergeCell ref="A27:C27"/>
    <mergeCell ref="A29:E29"/>
    <mergeCell ref="A31:A40"/>
    <mergeCell ref="A41:C41"/>
    <mergeCell ref="B31:B40"/>
    <mergeCell ref="A3:A12"/>
    <mergeCell ref="A1:E1"/>
    <mergeCell ref="A13:C13"/>
    <mergeCell ref="A15:E15"/>
    <mergeCell ref="A43:E43"/>
  </mergeCells>
  <dataValidations count="1">
    <dataValidation type="list" allowBlank="1" showInputMessage="1" showErrorMessage="1" sqref="E269:E278 E17:E26 E31:E40 E45:E54 E59:E68 E73:E82 E87:E96 E101:E110 E115:E124 E129:E138 E143:E152 E157:E166 E171:E180 E185:E194 E199:E208 E213:E222 E227:E236 E241:E250 E255:E264 E3:E12" xr:uid="{00000000-0002-0000-0700-000000000000}">
      <formula1>Posibilidad</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O40"/>
  <sheetViews>
    <sheetView zoomScale="90" zoomScaleNormal="90" workbookViewId="0">
      <selection activeCell="BE4" sqref="BE4"/>
    </sheetView>
  </sheetViews>
  <sheetFormatPr defaultColWidth="10.90625" defaultRowHeight="14.5"/>
  <cols>
    <col min="1" max="1" width="3.81640625" customWidth="1"/>
    <col min="2" max="2" width="26.7265625" bestFit="1" customWidth="1"/>
    <col min="3" max="3" width="11" customWidth="1"/>
    <col min="4" max="4" width="18.453125" customWidth="1"/>
    <col min="5" max="5" width="18.54296875" customWidth="1"/>
    <col min="6" max="6" width="9.453125" customWidth="1"/>
    <col min="7" max="7" width="19.1796875" customWidth="1"/>
    <col min="9" max="9" width="24" customWidth="1"/>
    <col min="10" max="10" width="20.7265625" customWidth="1"/>
    <col min="11" max="11" width="7.54296875" customWidth="1"/>
    <col min="12" max="12" width="26" hidden="1" customWidth="1"/>
    <col min="13" max="13" width="8" hidden="1" customWidth="1"/>
    <col min="14" max="14" width="16.453125" hidden="1" customWidth="1"/>
    <col min="15" max="15" width="29" hidden="1" customWidth="1"/>
    <col min="16" max="16" width="44.54296875" hidden="1" customWidth="1"/>
    <col min="17" max="17" width="0" hidden="1" customWidth="1"/>
    <col min="18" max="18" width="10.81640625" customWidth="1"/>
    <col min="19" max="19" width="27.54296875" customWidth="1"/>
    <col min="20" max="20" width="50.453125" style="46" customWidth="1"/>
    <col min="21" max="21" width="56" style="46" customWidth="1"/>
    <col min="22" max="22" width="13" customWidth="1"/>
    <col min="23" max="24" width="11.453125" customWidth="1"/>
    <col min="25" max="25" width="11.54296875" customWidth="1"/>
    <col min="26" max="26" width="59.7265625" customWidth="1"/>
    <col min="31" max="31" width="24.453125" customWidth="1"/>
    <col min="33" max="55" width="0" hidden="1" customWidth="1"/>
  </cols>
  <sheetData>
    <row r="1" spans="2:41">
      <c r="B1" s="269" t="s">
        <v>94</v>
      </c>
      <c r="C1" s="269"/>
      <c r="D1" s="269"/>
      <c r="E1" s="269"/>
      <c r="G1" s="261" t="s">
        <v>0</v>
      </c>
      <c r="H1" s="262"/>
      <c r="I1" s="262"/>
      <c r="J1" s="263"/>
      <c r="N1" s="267" t="s">
        <v>141</v>
      </c>
      <c r="O1" s="267"/>
      <c r="P1" s="267"/>
      <c r="Q1" s="267"/>
      <c r="R1" s="270" t="s">
        <v>1</v>
      </c>
      <c r="S1" s="270"/>
      <c r="T1" s="270"/>
      <c r="U1" s="270"/>
    </row>
    <row r="2" spans="2:41">
      <c r="B2" s="13" t="s">
        <v>11</v>
      </c>
      <c r="C2" s="268" t="s">
        <v>209</v>
      </c>
      <c r="D2" s="268"/>
      <c r="E2" s="268"/>
      <c r="G2" s="29" t="s">
        <v>18</v>
      </c>
      <c r="H2" s="29" t="s">
        <v>19</v>
      </c>
      <c r="I2" s="29" t="s">
        <v>122</v>
      </c>
      <c r="J2" s="29" t="s">
        <v>21</v>
      </c>
      <c r="N2" s="33" t="s">
        <v>18</v>
      </c>
      <c r="O2" s="33" t="s">
        <v>19</v>
      </c>
      <c r="P2" s="33" t="s">
        <v>142</v>
      </c>
      <c r="Q2" s="56" t="s">
        <v>20</v>
      </c>
      <c r="R2" s="29" t="s">
        <v>18</v>
      </c>
      <c r="S2" s="29" t="s">
        <v>19</v>
      </c>
      <c r="T2" s="29" t="s">
        <v>212</v>
      </c>
      <c r="U2" s="29" t="s">
        <v>213</v>
      </c>
      <c r="AG2" t="s">
        <v>177</v>
      </c>
      <c r="AI2" t="s">
        <v>186</v>
      </c>
    </row>
    <row r="3" spans="2:41" ht="72.5">
      <c r="B3" s="13" t="s">
        <v>12</v>
      </c>
      <c r="C3" s="268" t="s">
        <v>210</v>
      </c>
      <c r="D3" s="268"/>
      <c r="E3" s="268"/>
      <c r="G3" s="30">
        <v>1</v>
      </c>
      <c r="H3" s="31" t="s">
        <v>153</v>
      </c>
      <c r="I3" s="31" t="s">
        <v>154</v>
      </c>
      <c r="J3" s="31" t="s">
        <v>155</v>
      </c>
      <c r="N3" s="33">
        <v>5</v>
      </c>
      <c r="O3" s="33" t="s">
        <v>38</v>
      </c>
      <c r="P3" s="2" t="s">
        <v>164</v>
      </c>
      <c r="Q3" s="57" t="s">
        <v>169</v>
      </c>
      <c r="R3" s="271">
        <v>1</v>
      </c>
      <c r="S3" s="272" t="s">
        <v>36</v>
      </c>
      <c r="T3" s="32" t="s">
        <v>249</v>
      </c>
      <c r="U3" s="32" t="s">
        <v>253</v>
      </c>
      <c r="Z3" s="46"/>
      <c r="AG3" t="s">
        <v>178</v>
      </c>
      <c r="AI3" t="s">
        <v>187</v>
      </c>
      <c r="AN3" t="s">
        <v>257</v>
      </c>
    </row>
    <row r="4" spans="2:41" ht="72.5">
      <c r="B4" s="13" t="s">
        <v>13</v>
      </c>
      <c r="C4" s="268" t="s">
        <v>95</v>
      </c>
      <c r="D4" s="268"/>
      <c r="E4" s="268"/>
      <c r="G4" s="30">
        <v>2</v>
      </c>
      <c r="H4" s="31" t="s">
        <v>22</v>
      </c>
      <c r="I4" s="31" t="s">
        <v>101</v>
      </c>
      <c r="J4" s="31" t="s">
        <v>156</v>
      </c>
      <c r="N4" s="33">
        <v>10</v>
      </c>
      <c r="O4" s="33" t="s">
        <v>39</v>
      </c>
      <c r="P4" s="2" t="s">
        <v>165</v>
      </c>
      <c r="Q4" s="55" t="s">
        <v>168</v>
      </c>
      <c r="R4" s="271"/>
      <c r="S4" s="272"/>
      <c r="T4" s="32" t="s">
        <v>250</v>
      </c>
      <c r="U4" s="32" t="s">
        <v>254</v>
      </c>
      <c r="AN4" t="s">
        <v>258</v>
      </c>
      <c r="AO4" t="s">
        <v>257</v>
      </c>
    </row>
    <row r="5" spans="2:41" ht="87">
      <c r="B5" s="13" t="s">
        <v>14</v>
      </c>
      <c r="C5" s="268" t="s">
        <v>96</v>
      </c>
      <c r="D5" s="268"/>
      <c r="E5" s="268"/>
      <c r="G5" s="30">
        <v>3</v>
      </c>
      <c r="H5" s="31" t="s">
        <v>23</v>
      </c>
      <c r="I5" s="31" t="s">
        <v>208</v>
      </c>
      <c r="J5" s="31" t="s">
        <v>205</v>
      </c>
      <c r="N5" s="33">
        <v>20</v>
      </c>
      <c r="O5" s="33" t="s">
        <v>102</v>
      </c>
      <c r="P5" s="2" t="s">
        <v>166</v>
      </c>
      <c r="Q5" s="55" t="s">
        <v>167</v>
      </c>
      <c r="R5" s="271"/>
      <c r="S5" s="272"/>
      <c r="T5" s="32" t="s">
        <v>251</v>
      </c>
      <c r="U5" s="32" t="s">
        <v>255</v>
      </c>
      <c r="AG5" t="s">
        <v>179</v>
      </c>
      <c r="AI5" t="s">
        <v>188</v>
      </c>
      <c r="AN5" t="s">
        <v>259</v>
      </c>
      <c r="AO5" t="s">
        <v>259</v>
      </c>
    </row>
    <row r="6" spans="2:41" ht="58">
      <c r="B6" s="13" t="s">
        <v>15</v>
      </c>
      <c r="C6" s="268" t="s">
        <v>268</v>
      </c>
      <c r="D6" s="268"/>
      <c r="E6" s="268"/>
      <c r="G6" s="30">
        <v>4</v>
      </c>
      <c r="H6" s="31" t="s">
        <v>24</v>
      </c>
      <c r="I6" s="31" t="s">
        <v>207</v>
      </c>
      <c r="J6" s="31" t="s">
        <v>204</v>
      </c>
      <c r="R6" s="271"/>
      <c r="S6" s="272"/>
      <c r="T6" s="32" t="s">
        <v>252</v>
      </c>
      <c r="U6" s="32"/>
      <c r="AG6" t="s">
        <v>180</v>
      </c>
      <c r="AI6" t="s">
        <v>269</v>
      </c>
    </row>
    <row r="7" spans="2:41" ht="43.5">
      <c r="B7" s="13" t="s">
        <v>16</v>
      </c>
      <c r="C7" s="268" t="s">
        <v>97</v>
      </c>
      <c r="D7" s="268"/>
      <c r="E7" s="268"/>
      <c r="G7" s="30">
        <v>5</v>
      </c>
      <c r="H7" s="31" t="s">
        <v>25</v>
      </c>
      <c r="I7" s="31" t="s">
        <v>206</v>
      </c>
      <c r="J7" s="31" t="s">
        <v>203</v>
      </c>
      <c r="R7" s="272">
        <v>2</v>
      </c>
      <c r="S7" s="272" t="s">
        <v>37</v>
      </c>
      <c r="T7" s="32" t="s">
        <v>242</v>
      </c>
      <c r="U7" s="32"/>
      <c r="AG7" t="s">
        <v>181</v>
      </c>
      <c r="AN7" t="s">
        <v>189</v>
      </c>
    </row>
    <row r="8" spans="2:41" ht="29">
      <c r="R8" s="272"/>
      <c r="S8" s="272"/>
      <c r="T8" s="32" t="s">
        <v>243</v>
      </c>
      <c r="U8" s="32" t="s">
        <v>246</v>
      </c>
      <c r="AG8" t="s">
        <v>182</v>
      </c>
      <c r="AN8" t="s">
        <v>190</v>
      </c>
    </row>
    <row r="9" spans="2:41" ht="43.5">
      <c r="C9" s="264" t="s">
        <v>140</v>
      </c>
      <c r="D9" s="264"/>
      <c r="E9" s="264"/>
      <c r="F9" s="264"/>
      <c r="G9" s="264"/>
      <c r="H9" s="264"/>
      <c r="I9" s="264"/>
      <c r="R9" s="272"/>
      <c r="S9" s="272"/>
      <c r="T9" s="32" t="s">
        <v>244</v>
      </c>
      <c r="U9" s="32" t="s">
        <v>247</v>
      </c>
      <c r="AN9" t="s">
        <v>191</v>
      </c>
    </row>
    <row r="10" spans="2:41" ht="58">
      <c r="C10" s="265" t="s">
        <v>17</v>
      </c>
      <c r="D10" s="7"/>
      <c r="E10" s="266" t="s">
        <v>1</v>
      </c>
      <c r="F10" s="266"/>
      <c r="G10" s="266"/>
      <c r="H10" s="266"/>
      <c r="I10" s="266"/>
      <c r="R10" s="272"/>
      <c r="S10" s="272"/>
      <c r="T10" s="32" t="s">
        <v>245</v>
      </c>
      <c r="U10" s="32" t="s">
        <v>248</v>
      </c>
      <c r="AL10" t="s">
        <v>183</v>
      </c>
    </row>
    <row r="11" spans="2:41" ht="29">
      <c r="C11" s="265"/>
      <c r="D11" s="7"/>
      <c r="E11" s="14" t="s">
        <v>62</v>
      </c>
      <c r="F11" s="14" t="s">
        <v>63</v>
      </c>
      <c r="G11" s="14" t="s">
        <v>64</v>
      </c>
      <c r="H11" s="14" t="s">
        <v>65</v>
      </c>
      <c r="I11" s="14" t="s">
        <v>66</v>
      </c>
      <c r="R11" s="272">
        <v>3</v>
      </c>
      <c r="S11" s="272" t="s">
        <v>38</v>
      </c>
      <c r="T11" s="32" t="s">
        <v>232</v>
      </c>
      <c r="U11" s="32" t="s">
        <v>236</v>
      </c>
      <c r="AL11" t="s">
        <v>184</v>
      </c>
      <c r="AN11" t="s">
        <v>194</v>
      </c>
    </row>
    <row r="12" spans="2:41" ht="43.5">
      <c r="C12" s="265"/>
      <c r="D12" s="7" t="s">
        <v>162</v>
      </c>
      <c r="E12" s="25">
        <v>1</v>
      </c>
      <c r="F12" s="25">
        <v>2</v>
      </c>
      <c r="G12" s="26">
        <v>3</v>
      </c>
      <c r="H12" s="4">
        <v>4</v>
      </c>
      <c r="I12" s="28">
        <v>5</v>
      </c>
      <c r="R12" s="272"/>
      <c r="S12" s="272"/>
      <c r="T12" s="32" t="s">
        <v>233</v>
      </c>
      <c r="U12" s="32" t="s">
        <v>237</v>
      </c>
      <c r="AL12" t="s">
        <v>185</v>
      </c>
      <c r="AN12" t="s">
        <v>38</v>
      </c>
    </row>
    <row r="13" spans="2:41" ht="43.5">
      <c r="C13" s="265"/>
      <c r="D13" s="7" t="s">
        <v>68</v>
      </c>
      <c r="E13" s="5">
        <v>2</v>
      </c>
      <c r="F13" s="5">
        <v>4</v>
      </c>
      <c r="G13" s="26">
        <v>6</v>
      </c>
      <c r="H13" s="27">
        <v>8</v>
      </c>
      <c r="I13" s="28">
        <v>10</v>
      </c>
      <c r="R13" s="272"/>
      <c r="S13" s="272"/>
      <c r="T13" s="32" t="s">
        <v>234</v>
      </c>
      <c r="U13" s="32" t="s">
        <v>238</v>
      </c>
      <c r="AN13" t="s">
        <v>195</v>
      </c>
    </row>
    <row r="14" spans="2:41" ht="58">
      <c r="C14" s="265"/>
      <c r="D14" s="7" t="s">
        <v>69</v>
      </c>
      <c r="E14" s="5">
        <v>3</v>
      </c>
      <c r="F14" s="26">
        <v>6</v>
      </c>
      <c r="G14" s="27">
        <v>9</v>
      </c>
      <c r="H14" s="28">
        <v>12</v>
      </c>
      <c r="I14" s="28">
        <v>15</v>
      </c>
      <c r="R14" s="272"/>
      <c r="S14" s="272"/>
      <c r="T14" s="32" t="s">
        <v>235</v>
      </c>
      <c r="U14" s="32" t="s">
        <v>239</v>
      </c>
    </row>
    <row r="15" spans="2:41" ht="29">
      <c r="C15" s="265"/>
      <c r="D15" s="7" t="s">
        <v>70</v>
      </c>
      <c r="E15" s="26">
        <v>4</v>
      </c>
      <c r="F15" s="27">
        <v>8</v>
      </c>
      <c r="G15" s="27">
        <v>12</v>
      </c>
      <c r="H15" s="28">
        <v>16</v>
      </c>
      <c r="I15" s="6">
        <v>20</v>
      </c>
      <c r="R15" s="272"/>
      <c r="S15" s="272"/>
      <c r="T15" s="32"/>
      <c r="U15" s="32" t="s">
        <v>240</v>
      </c>
    </row>
    <row r="16" spans="2:41">
      <c r="C16" s="265"/>
      <c r="D16" s="7" t="s">
        <v>71</v>
      </c>
      <c r="E16" s="27">
        <v>5</v>
      </c>
      <c r="F16" s="27">
        <v>10</v>
      </c>
      <c r="G16" s="28">
        <v>15</v>
      </c>
      <c r="H16" s="28">
        <v>20</v>
      </c>
      <c r="I16" s="6">
        <v>25</v>
      </c>
      <c r="R16" s="272"/>
      <c r="S16" s="272"/>
      <c r="T16" s="32"/>
      <c r="U16" s="32" t="s">
        <v>241</v>
      </c>
    </row>
    <row r="17" spans="2:21" ht="29">
      <c r="R17" s="272">
        <v>4</v>
      </c>
      <c r="S17" s="272" t="s">
        <v>39</v>
      </c>
      <c r="T17" s="32" t="s">
        <v>226</v>
      </c>
      <c r="U17" s="32" t="s">
        <v>227</v>
      </c>
    </row>
    <row r="18" spans="2:21" ht="58">
      <c r="R18" s="272"/>
      <c r="S18" s="272"/>
      <c r="T18" s="32" t="s">
        <v>223</v>
      </c>
      <c r="U18" s="32" t="s">
        <v>228</v>
      </c>
    </row>
    <row r="19" spans="2:21" ht="43.5">
      <c r="R19" s="272"/>
      <c r="S19" s="272"/>
      <c r="T19" s="32" t="s">
        <v>224</v>
      </c>
      <c r="U19" s="32" t="s">
        <v>229</v>
      </c>
    </row>
    <row r="20" spans="2:21" ht="29">
      <c r="R20" s="272"/>
      <c r="S20" s="272"/>
      <c r="T20" s="32" t="s">
        <v>225</v>
      </c>
      <c r="U20" s="32" t="s">
        <v>230</v>
      </c>
    </row>
    <row r="21" spans="2:21" ht="43.5">
      <c r="R21" s="272"/>
      <c r="S21" s="272"/>
      <c r="T21" s="32"/>
      <c r="U21" s="32" t="s">
        <v>231</v>
      </c>
    </row>
    <row r="22" spans="2:21" ht="29">
      <c r="R22" s="271">
        <v>5</v>
      </c>
      <c r="S22" s="271" t="s">
        <v>40</v>
      </c>
      <c r="T22" s="32" t="s">
        <v>214</v>
      </c>
      <c r="U22" s="32" t="s">
        <v>218</v>
      </c>
    </row>
    <row r="23" spans="2:21" ht="29">
      <c r="R23" s="271"/>
      <c r="S23" s="271"/>
      <c r="T23" s="32" t="s">
        <v>215</v>
      </c>
      <c r="U23" s="32" t="s">
        <v>219</v>
      </c>
    </row>
    <row r="24" spans="2:21" ht="43.5">
      <c r="B24" s="58"/>
      <c r="C24" s="60"/>
      <c r="D24" s="60"/>
      <c r="E24" s="60"/>
      <c r="F24" s="60"/>
      <c r="G24" s="60"/>
      <c r="R24" s="271"/>
      <c r="S24" s="271"/>
      <c r="T24" s="32" t="s">
        <v>216</v>
      </c>
      <c r="U24" s="32" t="s">
        <v>220</v>
      </c>
    </row>
    <row r="25" spans="2:21" ht="58">
      <c r="B25" s="58"/>
      <c r="R25" s="271"/>
      <c r="S25" s="271"/>
      <c r="T25" s="32" t="s">
        <v>217</v>
      </c>
      <c r="U25" s="32" t="s">
        <v>221</v>
      </c>
    </row>
    <row r="26" spans="2:21" ht="29">
      <c r="B26" s="58"/>
      <c r="R26" s="271"/>
      <c r="S26" s="271"/>
      <c r="T26" s="32"/>
      <c r="U26" s="32" t="s">
        <v>222</v>
      </c>
    </row>
    <row r="27" spans="2:21">
      <c r="B27" s="58"/>
    </row>
    <row r="28" spans="2:21">
      <c r="B28" s="58"/>
    </row>
    <row r="29" spans="2:21">
      <c r="B29" s="58"/>
    </row>
    <row r="30" spans="2:21">
      <c r="B30" s="58"/>
    </row>
    <row r="31" spans="2:21">
      <c r="B31" s="58"/>
    </row>
    <row r="32" spans="2:21">
      <c r="B32" s="58"/>
    </row>
    <row r="33" spans="2:7">
      <c r="B33" s="58"/>
      <c r="C33" s="58"/>
      <c r="D33" s="58"/>
      <c r="E33" s="58"/>
      <c r="F33" s="58"/>
      <c r="G33" s="58"/>
    </row>
    <row r="34" spans="2:7">
      <c r="B34" s="58"/>
      <c r="C34" s="58"/>
      <c r="D34" s="58"/>
      <c r="E34" s="59"/>
      <c r="F34" s="58"/>
      <c r="G34" s="58"/>
    </row>
    <row r="35" spans="2:7">
      <c r="B35" s="58"/>
      <c r="C35" s="58"/>
      <c r="D35" s="58"/>
      <c r="E35" s="59"/>
      <c r="F35" s="58"/>
      <c r="G35" s="58"/>
    </row>
    <row r="36" spans="2:7">
      <c r="B36" s="58"/>
      <c r="C36" s="58"/>
      <c r="D36" s="58"/>
      <c r="E36" s="59"/>
      <c r="F36" s="58"/>
      <c r="G36" s="58"/>
    </row>
    <row r="37" spans="2:7">
      <c r="B37" s="58"/>
      <c r="C37" s="58"/>
      <c r="D37" s="58"/>
      <c r="E37" s="59"/>
      <c r="F37" s="58"/>
      <c r="G37" s="58"/>
    </row>
    <row r="38" spans="2:7">
      <c r="B38" s="58"/>
      <c r="C38" s="58"/>
      <c r="D38" s="58"/>
      <c r="E38" s="58"/>
      <c r="F38" s="58"/>
      <c r="G38" s="58"/>
    </row>
    <row r="39" spans="2:7">
      <c r="B39" s="58"/>
      <c r="C39" s="58"/>
      <c r="D39" s="58"/>
      <c r="E39" s="58"/>
      <c r="F39" s="58"/>
      <c r="G39" s="58"/>
    </row>
    <row r="40" spans="2:7">
      <c r="B40" s="58"/>
      <c r="C40" s="58"/>
      <c r="D40" s="58"/>
      <c r="E40" s="58"/>
      <c r="F40" s="58"/>
      <c r="G40" s="58"/>
    </row>
  </sheetData>
  <mergeCells count="23">
    <mergeCell ref="R1:U1"/>
    <mergeCell ref="R22:R26"/>
    <mergeCell ref="S22:S26"/>
    <mergeCell ref="S17:S21"/>
    <mergeCell ref="R17:R21"/>
    <mergeCell ref="S11:S16"/>
    <mergeCell ref="R11:R16"/>
    <mergeCell ref="S7:S10"/>
    <mergeCell ref="R7:R10"/>
    <mergeCell ref="S3:S6"/>
    <mergeCell ref="R3:R6"/>
    <mergeCell ref="G1:J1"/>
    <mergeCell ref="C9:I9"/>
    <mergeCell ref="C10:C16"/>
    <mergeCell ref="E10:I10"/>
    <mergeCell ref="N1:Q1"/>
    <mergeCell ref="C2:E2"/>
    <mergeCell ref="C7:E7"/>
    <mergeCell ref="C6:E6"/>
    <mergeCell ref="C5:E5"/>
    <mergeCell ref="C4:E4"/>
    <mergeCell ref="C3:E3"/>
    <mergeCell ref="B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Contexto</vt:lpstr>
      <vt:lpstr>Prior_Ext</vt:lpstr>
      <vt:lpstr>Prior_Int</vt:lpstr>
      <vt:lpstr>Factores</vt:lpstr>
      <vt:lpstr>Causas</vt:lpstr>
      <vt:lpstr>Riesgos de Gestión</vt:lpstr>
      <vt:lpstr>PlanAccion</vt:lpstr>
      <vt:lpstr>Calificación probabilidad</vt:lpstr>
      <vt:lpstr>Explicación de los campos</vt:lpstr>
      <vt:lpstr>Hoja2</vt:lpstr>
      <vt:lpstr>Actcontrol</vt:lpstr>
      <vt:lpstr>Afecta</vt:lpstr>
      <vt:lpstr>Asignacionresp</vt:lpstr>
      <vt:lpstr>Autoridadresp</vt:lpstr>
      <vt:lpstr>Causafactor</vt:lpstr>
      <vt:lpstr>clase</vt:lpstr>
      <vt:lpstr>ClaseRiesgo</vt:lpstr>
      <vt:lpstr>Confidencialidad</vt:lpstr>
      <vt:lpstr>ControlTipo</vt:lpstr>
      <vt:lpstr>desviaciones</vt:lpstr>
      <vt:lpstr>dis</vt:lpstr>
      <vt:lpstr>discua</vt:lpstr>
      <vt:lpstr>discuadrante</vt:lpstr>
      <vt:lpstr>discuadraprob</vt:lpstr>
      <vt:lpstr>ejecucioncontrol</vt:lpstr>
      <vt:lpstr>Evidencia</vt:lpstr>
      <vt:lpstr>FactorCausa</vt:lpstr>
      <vt:lpstr>Imagen</vt:lpstr>
      <vt:lpstr>impacto</vt:lpstr>
      <vt:lpstr>Legal</vt:lpstr>
      <vt:lpstr>Operativo</vt:lpstr>
      <vt:lpstr>Periodicidad</vt:lpstr>
      <vt:lpstr>Posibilidad</vt:lpstr>
      <vt:lpstr>Prior_Ext!Print_Area</vt:lpstr>
      <vt:lpstr>Prior_Int!Print_Area</vt:lpstr>
      <vt:lpstr>Proposito</vt:lpstr>
      <vt:lpstr>Riesgoclase</vt:lpstr>
      <vt:lpstr>RiesgoClase3</vt:lpstr>
      <vt:lpstr>sino</vt:lpstr>
      <vt:lpstr>TipoControl</vt:lpstr>
      <vt:lpstr>Tipocontrol2</vt:lpstr>
      <vt:lpstr>TipoImpacto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Camilo Zamudio Sopo</dc:creator>
  <cp:lastModifiedBy>Karol Tausa</cp:lastModifiedBy>
  <cp:lastPrinted>2020-03-11T16:19:21Z</cp:lastPrinted>
  <dcterms:created xsi:type="dcterms:W3CDTF">2014-10-16T16:55:08Z</dcterms:created>
  <dcterms:modified xsi:type="dcterms:W3CDTF">2021-03-12T16:26:11Z</dcterms:modified>
</cp:coreProperties>
</file>